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  THINKNOVATE\00 Projectes en curs\CAIXABANK\02 Programa OnLine\00 Webinars\Vídeo 08\PDFs enviado Angel\"/>
    </mc:Choice>
  </mc:AlternateContent>
  <xr:revisionPtr revIDLastSave="0" documentId="13_ncr:1_{C2130DDE-6D94-44F6-A9AD-AF818B89D4B3}" xr6:coauthVersionLast="44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Inicio" sheetId="7" r:id="rId1"/>
    <sheet name="CuentoAbuela Sin Préstamos" sheetId="6" r:id="rId2"/>
    <sheet name="CuentoAbuelaConPrestamo" sheetId="3" r:id="rId3"/>
    <sheet name="PrestamoIc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6" l="1"/>
  <c r="D23" i="6"/>
  <c r="K35" i="6" l="1"/>
  <c r="F34" i="6"/>
  <c r="F31" i="6" s="1"/>
  <c r="K33" i="6"/>
  <c r="K32" i="6"/>
  <c r="E31" i="6"/>
  <c r="D31" i="6"/>
  <c r="E28" i="6"/>
  <c r="D28" i="6"/>
  <c r="H25" i="6"/>
  <c r="G29" i="6"/>
  <c r="G28" i="6" s="1"/>
  <c r="K26" i="6"/>
  <c r="D25" i="6"/>
  <c r="I25" i="6"/>
  <c r="E25" i="6"/>
  <c r="I29" i="6"/>
  <c r="I28" i="6" s="1"/>
  <c r="K23" i="6"/>
  <c r="H22" i="6"/>
  <c r="G22" i="6"/>
  <c r="F22" i="6"/>
  <c r="E22" i="6"/>
  <c r="K20" i="6"/>
  <c r="I19" i="6"/>
  <c r="H19" i="6"/>
  <c r="G19" i="6"/>
  <c r="F19" i="6"/>
  <c r="E19" i="6"/>
  <c r="D19" i="6"/>
  <c r="K11" i="6"/>
  <c r="C11" i="6"/>
  <c r="C5" i="6"/>
  <c r="K5" i="6" s="1"/>
  <c r="F3" i="6"/>
  <c r="G3" i="6" s="1"/>
  <c r="H3" i="6" s="1"/>
  <c r="I3" i="6" s="1"/>
  <c r="E28" i="3"/>
  <c r="D28" i="3"/>
  <c r="E22" i="3"/>
  <c r="F22" i="3"/>
  <c r="G22" i="3"/>
  <c r="H22" i="3"/>
  <c r="K19" i="6" l="1"/>
  <c r="E37" i="6"/>
  <c r="F29" i="6"/>
  <c r="D22" i="6"/>
  <c r="F25" i="6"/>
  <c r="G25" i="6"/>
  <c r="H29" i="6"/>
  <c r="H28" i="6" s="1"/>
  <c r="C37" i="6"/>
  <c r="G34" i="6"/>
  <c r="D40" i="6"/>
  <c r="E40" i="6" s="1"/>
  <c r="F40" i="6" s="1"/>
  <c r="G40" i="6" s="1"/>
  <c r="H40" i="6" s="1"/>
  <c r="I40" i="6" s="1"/>
  <c r="I22" i="6"/>
  <c r="C2" i="4"/>
  <c r="E22" i="4" s="1"/>
  <c r="D23" i="3"/>
  <c r="D22" i="3" s="1"/>
  <c r="K20" i="3"/>
  <c r="F34" i="3"/>
  <c r="G34" i="3" s="1"/>
  <c r="H34" i="3" s="1"/>
  <c r="M5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A22" i="4"/>
  <c r="I29" i="4"/>
  <c r="I30" i="4"/>
  <c r="I42" i="4" s="1"/>
  <c r="I54" i="4" s="1"/>
  <c r="I66" i="4" s="1"/>
  <c r="I31" i="4"/>
  <c r="B32" i="4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I32" i="4"/>
  <c r="I44" i="4" s="1"/>
  <c r="I56" i="4" s="1"/>
  <c r="I68" i="4" s="1"/>
  <c r="I33" i="4"/>
  <c r="I45" i="4" s="1"/>
  <c r="I57" i="4" s="1"/>
  <c r="I34" i="4"/>
  <c r="I35" i="4"/>
  <c r="I47" i="4" s="1"/>
  <c r="I59" i="4" s="1"/>
  <c r="I36" i="4"/>
  <c r="I37" i="4"/>
  <c r="I38" i="4"/>
  <c r="I39" i="4"/>
  <c r="I51" i="4" s="1"/>
  <c r="I63" i="4" s="1"/>
  <c r="I40" i="4"/>
  <c r="I52" i="4" s="1"/>
  <c r="I64" i="4" s="1"/>
  <c r="I41" i="4"/>
  <c r="I53" i="4" s="1"/>
  <c r="I65" i="4" s="1"/>
  <c r="I43" i="4"/>
  <c r="I46" i="4"/>
  <c r="I48" i="4"/>
  <c r="I60" i="4" s="1"/>
  <c r="I49" i="4"/>
  <c r="I61" i="4" s="1"/>
  <c r="I50" i="4"/>
  <c r="I55" i="4"/>
  <c r="I67" i="4" s="1"/>
  <c r="I58" i="4"/>
  <c r="I62" i="4"/>
  <c r="K32" i="3"/>
  <c r="I19" i="3"/>
  <c r="H19" i="3"/>
  <c r="G19" i="3"/>
  <c r="F19" i="3"/>
  <c r="E19" i="3"/>
  <c r="D19" i="3"/>
  <c r="I23" i="3"/>
  <c r="I22" i="3" s="1"/>
  <c r="C11" i="3"/>
  <c r="K11" i="3" s="1"/>
  <c r="C5" i="3"/>
  <c r="F3" i="3"/>
  <c r="G3" i="3" s="1"/>
  <c r="H3" i="3" s="1"/>
  <c r="I3" i="3" s="1"/>
  <c r="K25" i="6" l="1"/>
  <c r="H34" i="6"/>
  <c r="G31" i="6"/>
  <c r="C38" i="6"/>
  <c r="D37" i="6"/>
  <c r="D38" i="6" s="1"/>
  <c r="K22" i="6"/>
  <c r="F28" i="6"/>
  <c r="K29" i="6"/>
  <c r="D9" i="4"/>
  <c r="F9" i="4" s="1"/>
  <c r="D10" i="4"/>
  <c r="D11" i="4" s="1"/>
  <c r="F11" i="4" s="1"/>
  <c r="C5" i="4"/>
  <c r="E21" i="4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D21" i="4"/>
  <c r="I34" i="3"/>
  <c r="K34" i="3" s="1"/>
  <c r="D33" i="3"/>
  <c r="D40" i="3" s="1"/>
  <c r="A23" i="4"/>
  <c r="D22" i="4"/>
  <c r="F22" i="4" s="1"/>
  <c r="K19" i="3"/>
  <c r="C37" i="3"/>
  <c r="C38" i="3" s="1"/>
  <c r="K23" i="3"/>
  <c r="K5" i="3"/>
  <c r="G37" i="6" l="1"/>
  <c r="D41" i="6"/>
  <c r="E38" i="6"/>
  <c r="E41" i="6" s="1"/>
  <c r="I34" i="6"/>
  <c r="I31" i="6" s="1"/>
  <c r="I37" i="6" s="1"/>
  <c r="H31" i="6"/>
  <c r="H37" i="6" s="1"/>
  <c r="F37" i="6"/>
  <c r="K28" i="6"/>
  <c r="K34" i="6"/>
  <c r="F21" i="4"/>
  <c r="C21" i="4"/>
  <c r="C22" i="4" s="1"/>
  <c r="D12" i="4"/>
  <c r="D13" i="4" s="1"/>
  <c r="F10" i="4"/>
  <c r="D23" i="4"/>
  <c r="E23" i="4"/>
  <c r="A24" i="4"/>
  <c r="F38" i="6" l="1"/>
  <c r="F41" i="6" s="1"/>
  <c r="K37" i="6"/>
  <c r="K31" i="6"/>
  <c r="G38" i="6"/>
  <c r="G41" i="6" s="1"/>
  <c r="F12" i="4"/>
  <c r="F23" i="4"/>
  <c r="F13" i="4"/>
  <c r="D14" i="4"/>
  <c r="A25" i="4"/>
  <c r="D24" i="4"/>
  <c r="E24" i="4"/>
  <c r="C23" i="4"/>
  <c r="K35" i="3"/>
  <c r="H38" i="6" l="1"/>
  <c r="D15" i="4"/>
  <c r="F14" i="4"/>
  <c r="F24" i="4"/>
  <c r="D25" i="4"/>
  <c r="E25" i="4"/>
  <c r="A26" i="4"/>
  <c r="C24" i="4"/>
  <c r="H41" i="6" l="1"/>
  <c r="I38" i="6"/>
  <c r="I41" i="6" s="1"/>
  <c r="F15" i="4"/>
  <c r="D16" i="4"/>
  <c r="A27" i="4"/>
  <c r="D26" i="4"/>
  <c r="E26" i="4"/>
  <c r="F25" i="4"/>
  <c r="C25" i="4"/>
  <c r="D17" i="4" l="1"/>
  <c r="F16" i="4"/>
  <c r="M4" i="4"/>
  <c r="F26" i="4"/>
  <c r="C26" i="4"/>
  <c r="D27" i="4"/>
  <c r="E27" i="4"/>
  <c r="A28" i="4"/>
  <c r="M6" i="4" l="1"/>
  <c r="D26" i="3"/>
  <c r="D25" i="3" s="1"/>
  <c r="F17" i="4"/>
  <c r="D18" i="4"/>
  <c r="F27" i="4"/>
  <c r="C27" i="4"/>
  <c r="A29" i="4"/>
  <c r="D28" i="4"/>
  <c r="E28" i="4"/>
  <c r="N5" i="4" s="1"/>
  <c r="D31" i="3" l="1"/>
  <c r="D37" i="3" s="1"/>
  <c r="D19" i="4"/>
  <c r="F18" i="4"/>
  <c r="D29" i="4"/>
  <c r="A30" i="4"/>
  <c r="E29" i="4"/>
  <c r="F28" i="4"/>
  <c r="C28" i="4"/>
  <c r="E33" i="3"/>
  <c r="F19" i="4" l="1"/>
  <c r="D20" i="4"/>
  <c r="E40" i="3"/>
  <c r="C29" i="4"/>
  <c r="E30" i="4"/>
  <c r="D30" i="4"/>
  <c r="A31" i="4"/>
  <c r="F29" i="4"/>
  <c r="D38" i="3" l="1"/>
  <c r="D41" i="3" s="1"/>
  <c r="F30" i="4"/>
  <c r="F20" i="4"/>
  <c r="N4" i="4"/>
  <c r="C30" i="4"/>
  <c r="D31" i="4"/>
  <c r="A32" i="4"/>
  <c r="E31" i="4"/>
  <c r="F31" i="4" l="1"/>
  <c r="N6" i="4"/>
  <c r="E26" i="3"/>
  <c r="E25" i="3" s="1"/>
  <c r="C31" i="4"/>
  <c r="D32" i="4"/>
  <c r="A33" i="4"/>
  <c r="E32" i="4"/>
  <c r="E31" i="3" l="1"/>
  <c r="F32" i="4"/>
  <c r="D33" i="4"/>
  <c r="A34" i="4"/>
  <c r="E33" i="4"/>
  <c r="C32" i="4"/>
  <c r="F33" i="4" l="1"/>
  <c r="C33" i="4"/>
  <c r="E34" i="4"/>
  <c r="A35" i="4"/>
  <c r="D34" i="4"/>
  <c r="F34" i="4" l="1"/>
  <c r="D35" i="4"/>
  <c r="A36" i="4"/>
  <c r="E35" i="4"/>
  <c r="C34" i="4"/>
  <c r="E37" i="3" l="1"/>
  <c r="E38" i="3" s="1"/>
  <c r="E41" i="3" s="1"/>
  <c r="C35" i="4"/>
  <c r="D36" i="4"/>
  <c r="A37" i="4"/>
  <c r="E36" i="4"/>
  <c r="C36" i="4" s="1"/>
  <c r="F35" i="4"/>
  <c r="F36" i="4" l="1"/>
  <c r="D37" i="4"/>
  <c r="A38" i="4"/>
  <c r="E37" i="4"/>
  <c r="C37" i="4" s="1"/>
  <c r="E38" i="4" l="1"/>
  <c r="C38" i="4" s="1"/>
  <c r="D38" i="4"/>
  <c r="A39" i="4"/>
  <c r="F37" i="4"/>
  <c r="F38" i="4" l="1"/>
  <c r="D39" i="4"/>
  <c r="A40" i="4"/>
  <c r="E39" i="4"/>
  <c r="C39" i="4" s="1"/>
  <c r="D40" i="4" l="1"/>
  <c r="A41" i="4"/>
  <c r="E40" i="4"/>
  <c r="O5" i="4" s="1"/>
  <c r="F39" i="4"/>
  <c r="F33" i="3" l="1"/>
  <c r="D41" i="4"/>
  <c r="A42" i="4"/>
  <c r="E41" i="4"/>
  <c r="F40" i="4"/>
  <c r="O4" i="4"/>
  <c r="C40" i="4"/>
  <c r="C41" i="4" l="1"/>
  <c r="F41" i="4"/>
  <c r="E42" i="4"/>
  <c r="A43" i="4"/>
  <c r="D42" i="4"/>
  <c r="O6" i="4"/>
  <c r="F26" i="3"/>
  <c r="F25" i="3" s="1"/>
  <c r="F40" i="3"/>
  <c r="C42" i="4" l="1"/>
  <c r="F29" i="3"/>
  <c r="F28" i="3" s="1"/>
  <c r="F42" i="4"/>
  <c r="D43" i="4"/>
  <c r="A44" i="4"/>
  <c r="E43" i="4"/>
  <c r="D44" i="4" l="1"/>
  <c r="A45" i="4"/>
  <c r="E44" i="4"/>
  <c r="F31" i="3"/>
  <c r="F43" i="4"/>
  <c r="C43" i="4"/>
  <c r="F37" i="3" l="1"/>
  <c r="C44" i="4"/>
  <c r="F44" i="4"/>
  <c r="D45" i="4"/>
  <c r="A46" i="4"/>
  <c r="E45" i="4"/>
  <c r="C45" i="4" l="1"/>
  <c r="F38" i="3"/>
  <c r="F41" i="3" s="1"/>
  <c r="E46" i="4"/>
  <c r="D46" i="4"/>
  <c r="F46" i="4" s="1"/>
  <c r="A47" i="4"/>
  <c r="F45" i="4"/>
  <c r="C46" i="4" l="1"/>
  <c r="D47" i="4"/>
  <c r="A48" i="4"/>
  <c r="E47" i="4"/>
  <c r="C47" i="4" s="1"/>
  <c r="D48" i="4" l="1"/>
  <c r="A49" i="4"/>
  <c r="E48" i="4"/>
  <c r="C48" i="4" s="1"/>
  <c r="F47" i="4"/>
  <c r="F48" i="4" l="1"/>
  <c r="D49" i="4"/>
  <c r="A50" i="4"/>
  <c r="E49" i="4"/>
  <c r="C49" i="4" s="1"/>
  <c r="F49" i="4" l="1"/>
  <c r="E50" i="4"/>
  <c r="C50" i="4" s="1"/>
  <c r="A51" i="4"/>
  <c r="D50" i="4"/>
  <c r="F50" i="4" l="1"/>
  <c r="D51" i="4"/>
  <c r="A52" i="4"/>
  <c r="E51" i="4"/>
  <c r="C51" i="4" s="1"/>
  <c r="D52" i="4" l="1"/>
  <c r="A53" i="4"/>
  <c r="E52" i="4"/>
  <c r="P5" i="4" s="1"/>
  <c r="F51" i="4"/>
  <c r="F52" i="4" l="1"/>
  <c r="P4" i="4"/>
  <c r="G33" i="3"/>
  <c r="D53" i="4"/>
  <c r="A54" i="4"/>
  <c r="E53" i="4"/>
  <c r="C52" i="4"/>
  <c r="G40" i="3" l="1"/>
  <c r="E54" i="4"/>
  <c r="D54" i="4"/>
  <c r="A55" i="4"/>
  <c r="P6" i="4"/>
  <c r="G26" i="3"/>
  <c r="G25" i="3" s="1"/>
  <c r="C53" i="4"/>
  <c r="F53" i="4"/>
  <c r="G29" i="3" l="1"/>
  <c r="G28" i="3" s="1"/>
  <c r="C54" i="4"/>
  <c r="D55" i="4"/>
  <c r="A56" i="4"/>
  <c r="E55" i="4"/>
  <c r="F54" i="4"/>
  <c r="F55" i="4" l="1"/>
  <c r="C55" i="4"/>
  <c r="D56" i="4"/>
  <c r="A57" i="4"/>
  <c r="E56" i="4"/>
  <c r="G31" i="3"/>
  <c r="G37" i="3" l="1"/>
  <c r="C56" i="4"/>
  <c r="D57" i="4"/>
  <c r="A58" i="4"/>
  <c r="E57" i="4"/>
  <c r="C57" i="4" s="1"/>
  <c r="F56" i="4"/>
  <c r="G38" i="3" l="1"/>
  <c r="G41" i="3" s="1"/>
  <c r="E58" i="4"/>
  <c r="C58" i="4" s="1"/>
  <c r="A59" i="4"/>
  <c r="D58" i="4"/>
  <c r="F57" i="4"/>
  <c r="F58" i="4" l="1"/>
  <c r="D59" i="4"/>
  <c r="A60" i="4"/>
  <c r="E59" i="4"/>
  <c r="C59" i="4" s="1"/>
  <c r="F59" i="4" l="1"/>
  <c r="D60" i="4"/>
  <c r="A61" i="4"/>
  <c r="E60" i="4"/>
  <c r="C60" i="4" s="1"/>
  <c r="D61" i="4" l="1"/>
  <c r="A62" i="4"/>
  <c r="E61" i="4"/>
  <c r="C61" i="4" s="1"/>
  <c r="F60" i="4"/>
  <c r="F61" i="4" l="1"/>
  <c r="E62" i="4"/>
  <c r="C62" i="4" s="1"/>
  <c r="D62" i="4"/>
  <c r="A63" i="4"/>
  <c r="F62" i="4" l="1"/>
  <c r="A64" i="4"/>
  <c r="D63" i="4"/>
  <c r="E63" i="4"/>
  <c r="C63" i="4" s="1"/>
  <c r="F63" i="4" l="1"/>
  <c r="D64" i="4"/>
  <c r="A65" i="4"/>
  <c r="E64" i="4"/>
  <c r="Q5" i="4" s="1"/>
  <c r="H33" i="3" l="1"/>
  <c r="D65" i="4"/>
  <c r="A66" i="4"/>
  <c r="E65" i="4"/>
  <c r="F64" i="4"/>
  <c r="Q4" i="4"/>
  <c r="C64" i="4"/>
  <c r="C65" i="4" l="1"/>
  <c r="F65" i="4"/>
  <c r="E66" i="4"/>
  <c r="A67" i="4"/>
  <c r="D66" i="4"/>
  <c r="H26" i="3"/>
  <c r="H25" i="3" s="1"/>
  <c r="Q6" i="4"/>
  <c r="H40" i="3"/>
  <c r="H29" i="3" l="1"/>
  <c r="H28" i="3" s="1"/>
  <c r="D67" i="4"/>
  <c r="A68" i="4"/>
  <c r="E67" i="4"/>
  <c r="F66" i="4"/>
  <c r="C66" i="4"/>
  <c r="H31" i="3" l="1"/>
  <c r="C67" i="4"/>
  <c r="D68" i="4"/>
  <c r="R4" i="4" s="1"/>
  <c r="E68" i="4"/>
  <c r="F3" i="4" s="1"/>
  <c r="F67" i="4"/>
  <c r="H37" i="3" l="1"/>
  <c r="C68" i="4"/>
  <c r="R5" i="4"/>
  <c r="I26" i="3"/>
  <c r="I25" i="3" s="1"/>
  <c r="S4" i="4"/>
  <c r="F68" i="4"/>
  <c r="F2" i="4" s="1"/>
  <c r="F4" i="4"/>
  <c r="I29" i="3" l="1"/>
  <c r="I28" i="3" s="1"/>
  <c r="K28" i="3" s="1"/>
  <c r="H38" i="3"/>
  <c r="H41" i="3" s="1"/>
  <c r="K26" i="3"/>
  <c r="I33" i="3"/>
  <c r="S5" i="4"/>
  <c r="S6" i="4" s="1"/>
  <c r="R6" i="4"/>
  <c r="I31" i="3" l="1"/>
  <c r="K29" i="3" s="1"/>
  <c r="K33" i="3"/>
  <c r="I40" i="3"/>
  <c r="K25" i="3" l="1"/>
  <c r="I37" i="3"/>
  <c r="K22" i="3"/>
  <c r="K31" i="3"/>
  <c r="I38" i="3" l="1"/>
  <c r="I41" i="3" s="1"/>
  <c r="K37" i="3" l="1"/>
</calcChain>
</file>

<file path=xl/sharedStrings.xml><?xml version="1.0" encoding="utf-8"?>
<sst xmlns="http://schemas.openxmlformats.org/spreadsheetml/2006/main" count="138" uniqueCount="63">
  <si>
    <t>PREVISION CUENTO DE LA ABUELA 2020-2025</t>
  </si>
  <si>
    <t>TOTAL</t>
  </si>
  <si>
    <t>Existencias</t>
  </si>
  <si>
    <t>Clientes</t>
  </si>
  <si>
    <t>Proveedores</t>
  </si>
  <si>
    <t>Acreedores</t>
  </si>
  <si>
    <t>Seguridad Social</t>
  </si>
  <si>
    <t>Orígen de fondos por préstamos</t>
  </si>
  <si>
    <t>Préstamo ICO 2020</t>
  </si>
  <si>
    <t>Aplicación de fondos</t>
  </si>
  <si>
    <t>Liquidación equipo</t>
  </si>
  <si>
    <t>Devol Préstamos</t>
  </si>
  <si>
    <t>Inversiones Local</t>
  </si>
  <si>
    <t>SALDO PTE PRESTAMO ICO</t>
  </si>
  <si>
    <t>MAS MENOS CON PRESTAMO</t>
  </si>
  <si>
    <t>Dividendos a Socios</t>
  </si>
  <si>
    <t>Efectivo (caja y bancos)</t>
  </si>
  <si>
    <t>Hacienda deudora</t>
  </si>
  <si>
    <t>Personal</t>
  </si>
  <si>
    <t>Hacienda Acreedora</t>
  </si>
  <si>
    <t>Pólizas de crédito</t>
  </si>
  <si>
    <t>Abr</t>
  </si>
  <si>
    <t>Mar</t>
  </si>
  <si>
    <t>Feb</t>
  </si>
  <si>
    <t>Ene</t>
  </si>
  <si>
    <t>Dic</t>
  </si>
  <si>
    <t>Nov</t>
  </si>
  <si>
    <t>Oct</t>
  </si>
  <si>
    <t>Sep</t>
  </si>
  <si>
    <t>Ago</t>
  </si>
  <si>
    <t>Jul</t>
  </si>
  <si>
    <t>Jun</t>
  </si>
  <si>
    <t>May</t>
  </si>
  <si>
    <t>Cuota</t>
  </si>
  <si>
    <t>Amortització</t>
  </si>
  <si>
    <t>Intereses</t>
  </si>
  <si>
    <t>K Pte</t>
  </si>
  <si>
    <t>Recibos Ptes</t>
  </si>
  <si>
    <t>Periodo</t>
  </si>
  <si>
    <t>Total</t>
  </si>
  <si>
    <t>Devoluciones K</t>
  </si>
  <si>
    <t>Total Intereses</t>
  </si>
  <si>
    <t>Anualidades</t>
  </si>
  <si>
    <t>Totales</t>
  </si>
  <si>
    <t>Total Retorno K</t>
  </si>
  <si>
    <t>Tipo Interes</t>
  </si>
  <si>
    <t>Total Cuotas</t>
  </si>
  <si>
    <t>K</t>
  </si>
  <si>
    <t>Presupuesto Explotación</t>
  </si>
  <si>
    <t>. Mayo 2020</t>
  </si>
  <si>
    <t>Jun-Dic 2020</t>
  </si>
  <si>
    <t>Mas a Corto Plazo</t>
  </si>
  <si>
    <t>Menos a Corto Plazo</t>
  </si>
  <si>
    <t>Resultados Financieros</t>
  </si>
  <si>
    <t>Pagos del Impuesto de Sociedades</t>
  </si>
  <si>
    <t>El presupuesto de Explotación</t>
  </si>
  <si>
    <t>El Impuesto de Sociedades</t>
  </si>
  <si>
    <t>Intereses Préstamos</t>
  </si>
  <si>
    <t>MAS MENOS PERIODO</t>
  </si>
  <si>
    <t>MAS MENOS  ACUMULADO</t>
  </si>
  <si>
    <t>Aquí nos damos cuenta de que necesitamos financiación externa hasta 2024</t>
  </si>
  <si>
    <t>EL CUENTO DE LA ABUELA A 5 AÑOS</t>
  </si>
  <si>
    <t>Ejemplo ficticio ilustrativo de business plan a 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</si>
</sst>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_-* #,##0.00\ _p_t_a_-;\-* #,##0.00\ _p_t_a_-;_-* &quot;-&quot;??\ _p_t_a_-;_-@_-"/>
    <numFmt numFmtId="166" formatCode="_-* #,##0\ &quot;pta&quot;_-;\-* #,##0\ &quot;pta&quot;_-;_-* &quot;-&quot;\ &quot;pta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6"/>
      <color rgb="FF000000"/>
      <name val="Cambria"/>
      <family val="1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9D9F1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8" fontId="0" fillId="0" borderId="0" xfId="1" applyNumberFormat="1" applyFont="1"/>
    <xf numFmtId="8" fontId="0" fillId="0" borderId="0" xfId="0" applyNumberFormat="1"/>
    <xf numFmtId="0" fontId="2" fillId="3" borderId="2" xfId="0" applyFont="1" applyFill="1" applyBorder="1"/>
    <xf numFmtId="0" fontId="2" fillId="3" borderId="3" xfId="0" applyFont="1" applyFill="1" applyBorder="1"/>
    <xf numFmtId="8" fontId="2" fillId="3" borderId="1" xfId="1" applyNumberFormat="1" applyFont="1" applyFill="1" applyBorder="1"/>
    <xf numFmtId="8" fontId="2" fillId="0" borderId="0" xfId="0" applyNumberFormat="1" applyFont="1"/>
    <xf numFmtId="8" fontId="2" fillId="3" borderId="1" xfId="0" applyNumberFormat="1" applyFont="1" applyFill="1" applyBorder="1"/>
    <xf numFmtId="0" fontId="2" fillId="0" borderId="0" xfId="0" applyFont="1"/>
    <xf numFmtId="0" fontId="0" fillId="0" borderId="4" xfId="0" applyBorder="1"/>
    <xf numFmtId="8" fontId="0" fillId="0" borderId="1" xfId="1" applyNumberFormat="1" applyFont="1" applyBorder="1"/>
    <xf numFmtId="0" fontId="0" fillId="0" borderId="1" xfId="0" applyBorder="1"/>
    <xf numFmtId="0" fontId="2" fillId="4" borderId="2" xfId="0" applyFont="1" applyFill="1" applyBorder="1"/>
    <xf numFmtId="0" fontId="2" fillId="4" borderId="3" xfId="0" applyFont="1" applyFill="1" applyBorder="1"/>
    <xf numFmtId="8" fontId="2" fillId="4" borderId="1" xfId="1" applyNumberFormat="1" applyFont="1" applyFill="1" applyBorder="1"/>
    <xf numFmtId="8" fontId="2" fillId="4" borderId="1" xfId="0" applyNumberFormat="1" applyFont="1" applyFill="1" applyBorder="1"/>
    <xf numFmtId="8" fontId="0" fillId="0" borderId="0" xfId="1" applyNumberFormat="1" applyFont="1" applyBorder="1"/>
    <xf numFmtId="8" fontId="0" fillId="0" borderId="1" xfId="0" applyNumberFormat="1" applyBorder="1"/>
    <xf numFmtId="0" fontId="2" fillId="2" borderId="1" xfId="0" applyFont="1" applyFill="1" applyBorder="1"/>
    <xf numFmtId="8" fontId="2" fillId="2" borderId="1" xfId="1" applyNumberFormat="1" applyFont="1" applyFill="1" applyBorder="1"/>
    <xf numFmtId="8" fontId="2" fillId="2" borderId="1" xfId="0" applyNumberFormat="1" applyFont="1" applyFill="1" applyBorder="1"/>
    <xf numFmtId="8" fontId="2" fillId="0" borderId="0" xfId="1" applyNumberFormat="1" applyFont="1" applyFill="1" applyBorder="1"/>
    <xf numFmtId="0" fontId="2" fillId="5" borderId="1" xfId="0" applyFont="1" applyFill="1" applyBorder="1"/>
    <xf numFmtId="8" fontId="2" fillId="5" borderId="1" xfId="1" applyNumberFormat="1" applyFont="1" applyFill="1" applyBorder="1"/>
    <xf numFmtId="0" fontId="4" fillId="0" borderId="0" xfId="3"/>
    <xf numFmtId="164" fontId="4" fillId="0" borderId="0" xfId="3" applyNumberFormat="1"/>
    <xf numFmtId="0" fontId="4" fillId="0" borderId="0" xfId="3" applyAlignment="1">
      <alignment horizontal="center"/>
    </xf>
    <xf numFmtId="164" fontId="4" fillId="0" borderId="1" xfId="3" applyNumberFormat="1" applyBorder="1"/>
    <xf numFmtId="0" fontId="4" fillId="0" borderId="1" xfId="3" applyBorder="1" applyAlignment="1">
      <alignment horizontal="center"/>
    </xf>
    <xf numFmtId="0" fontId="4" fillId="0" borderId="1" xfId="3" applyBorder="1"/>
    <xf numFmtId="0" fontId="4" fillId="2" borderId="0" xfId="3" applyFill="1"/>
    <xf numFmtId="164" fontId="4" fillId="2" borderId="1" xfId="3" applyNumberFormat="1" applyFill="1" applyBorder="1"/>
    <xf numFmtId="0" fontId="4" fillId="2" borderId="1" xfId="3" applyFill="1" applyBorder="1" applyAlignment="1">
      <alignment horizontal="center"/>
    </xf>
    <xf numFmtId="0" fontId="4" fillId="2" borderId="1" xfId="3" applyFill="1" applyBorder="1"/>
    <xf numFmtId="164" fontId="4" fillId="0" borderId="1" xfId="3" applyNumberFormat="1" applyBorder="1" applyAlignment="1">
      <alignment horizontal="center"/>
    </xf>
    <xf numFmtId="164" fontId="4" fillId="2" borderId="1" xfId="3" applyNumberFormat="1" applyFill="1" applyBorder="1" applyAlignment="1">
      <alignment horizontal="center"/>
    </xf>
    <xf numFmtId="164" fontId="5" fillId="0" borderId="1" xfId="3" applyNumberFormat="1" applyFont="1" applyBorder="1"/>
    <xf numFmtId="0" fontId="5" fillId="0" borderId="1" xfId="3" applyFont="1" applyBorder="1" applyAlignment="1">
      <alignment horizontal="left"/>
    </xf>
    <xf numFmtId="164" fontId="4" fillId="0" borderId="1" xfId="3" applyNumberFormat="1" applyBorder="1" applyAlignment="1">
      <alignment horizontal="left"/>
    </xf>
    <xf numFmtId="165" fontId="0" fillId="0" borderId="1" xfId="4" applyFont="1" applyBorder="1"/>
    <xf numFmtId="0" fontId="5" fillId="0" borderId="1" xfId="3" applyFont="1" applyBorder="1" applyAlignment="1">
      <alignment horizontal="center" vertical="center"/>
    </xf>
    <xf numFmtId="0" fontId="5" fillId="0" borderId="0" xfId="3" applyFont="1"/>
    <xf numFmtId="164" fontId="4" fillId="0" borderId="1" xfId="5" applyNumberFormat="1" applyBorder="1"/>
    <xf numFmtId="164" fontId="4" fillId="0" borderId="4" xfId="3" applyNumberFormat="1" applyBorder="1" applyAlignment="1">
      <alignment horizontal="left"/>
    </xf>
    <xf numFmtId="10" fontId="4" fillId="0" borderId="1" xfId="5" applyNumberFormat="1" applyBorder="1"/>
    <xf numFmtId="10" fontId="0" fillId="0" borderId="0" xfId="5" applyNumberFormat="1" applyFont="1"/>
    <xf numFmtId="164" fontId="4" fillId="0" borderId="1" xfId="6" applyNumberFormat="1" applyBorder="1"/>
    <xf numFmtId="0" fontId="6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4" fillId="0" borderId="1" xfId="3" applyBorder="1" applyAlignment="1">
      <alignment horizontal="left"/>
    </xf>
  </cellXfs>
  <cellStyles count="7">
    <cellStyle name="Millares 2" xfId="4" xr:uid="{8ECC801C-5ABA-496D-B935-2C137459CCBE}"/>
    <cellStyle name="Moneda" xfId="1" builtinId="4"/>
    <cellStyle name="Moneda [0] 2" xfId="6" xr:uid="{7793BBF3-0E02-4275-A7D9-C2538E5C02C6}"/>
    <cellStyle name="Normal" xfId="0" builtinId="0"/>
    <cellStyle name="Normal 2" xfId="2" xr:uid="{1E4B0063-DD9D-4C04-9262-8DAF447D61CA}"/>
    <cellStyle name="Normal 2 2" xfId="3" xr:uid="{A443E573-33BC-491E-8883-6CE53704EF90}"/>
    <cellStyle name="Porcentaje 2" xfId="5" xr:uid="{CCF1B450-22DE-4FD1-97C0-08F9EE302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8</xdr:row>
      <xdr:rowOff>63500</xdr:rowOff>
    </xdr:from>
    <xdr:to>
      <xdr:col>5</xdr:col>
      <xdr:colOff>63500</xdr:colOff>
      <xdr:row>10</xdr:row>
      <xdr:rowOff>6350</xdr:rowOff>
    </xdr:to>
    <xdr:pic>
      <xdr:nvPicPr>
        <xdr:cNvPr id="2" name="Imagen 90">
          <a:extLst>
            <a:ext uri="{FF2B5EF4-FFF2-40B4-BE49-F238E27FC236}">
              <a16:creationId xmlns:a16="http://schemas.microsoft.com/office/drawing/2014/main" id="{8F648680-1D2E-45C7-8731-9AD2531C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5395"/>
        <a:stretch>
          <a:fillRect/>
        </a:stretch>
      </xdr:blipFill>
      <xdr:spPr bwMode="auto">
        <a:xfrm>
          <a:off x="2197100" y="11442700"/>
          <a:ext cx="177165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BA82-F6CD-4B2C-8E5D-D397F8A3E753}">
  <dimension ref="A8:H13"/>
  <sheetViews>
    <sheetView tabSelected="1" view="pageLayout" zoomScaleNormal="100" workbookViewId="0">
      <selection activeCell="F56" sqref="F56"/>
    </sheetView>
  </sheetViews>
  <sheetFormatPr baseColWidth="10" defaultRowHeight="14.5" x14ac:dyDescent="0.35"/>
  <sheetData>
    <row r="8" spans="1:8" ht="26" x14ac:dyDescent="0.6">
      <c r="A8" s="52" t="s">
        <v>61</v>
      </c>
      <c r="B8" s="52"/>
      <c r="C8" s="52"/>
      <c r="D8" s="52"/>
      <c r="E8" s="52"/>
      <c r="F8" s="52"/>
      <c r="G8" s="52"/>
      <c r="H8" s="52"/>
    </row>
    <row r="12" spans="1:8" x14ac:dyDescent="0.35">
      <c r="A12" s="51"/>
    </row>
    <row r="13" spans="1:8" ht="21" x14ac:dyDescent="0.5">
      <c r="B13" s="53" t="s">
        <v>62</v>
      </c>
      <c r="C13" s="53"/>
      <c r="D13" s="53"/>
      <c r="E13" s="53"/>
      <c r="F13" s="53"/>
      <c r="G13" s="53"/>
    </row>
  </sheetData>
  <mergeCells count="2">
    <mergeCell ref="A8:H8"/>
    <mergeCell ref="B13:G13"/>
  </mergeCells>
  <pageMargins left="0.7" right="0.7" top="0.75" bottom="0.75" header="0.3" footer="0.3"/>
  <pageSetup paperSize="9" orientation="portrait" r:id="rId1"/>
  <headerFooter>
    <oddHeader>&amp;CLab para reiniciar tu negocio: recetas de gestión con Ferran Adrià</oddHeader>
    <oddFooter>&amp;C© 2020, elBullifoundation, todos los derechos reservados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3761-FAA5-4233-BDBB-DA5723B2E425}">
  <dimension ref="A1:K43"/>
  <sheetViews>
    <sheetView zoomScale="85" zoomScaleNormal="85" workbookViewId="0">
      <selection activeCell="B45" sqref="B45"/>
    </sheetView>
  </sheetViews>
  <sheetFormatPr baseColWidth="10" defaultColWidth="8.7265625" defaultRowHeight="14.5" x14ac:dyDescent="0.35"/>
  <cols>
    <col min="1" max="1" width="3.81640625" customWidth="1"/>
    <col min="2" max="2" width="32.26953125" bestFit="1" customWidth="1"/>
    <col min="3" max="9" width="15.6328125" customWidth="1"/>
    <col min="10" max="10" width="2.6328125" customWidth="1"/>
    <col min="11" max="11" width="18" bestFit="1" customWidth="1"/>
  </cols>
  <sheetData>
    <row r="1" spans="1:11" ht="15.5" x14ac:dyDescent="0.35">
      <c r="A1" s="50" t="s">
        <v>0</v>
      </c>
    </row>
    <row r="3" spans="1:11" s="1" customFormat="1" x14ac:dyDescent="0.35">
      <c r="C3" s="2" t="s">
        <v>49</v>
      </c>
      <c r="D3" s="3" t="s">
        <v>50</v>
      </c>
      <c r="E3" s="3">
        <v>2021</v>
      </c>
      <c r="F3" s="3">
        <f>+E3+1</f>
        <v>2022</v>
      </c>
      <c r="G3" s="3">
        <f t="shared" ref="G3:I3" si="0">+F3+1</f>
        <v>2023</v>
      </c>
      <c r="H3" s="3">
        <f t="shared" si="0"/>
        <v>2024</v>
      </c>
      <c r="I3" s="3">
        <f t="shared" si="0"/>
        <v>2025</v>
      </c>
      <c r="K3" s="3" t="s">
        <v>1</v>
      </c>
    </row>
    <row r="4" spans="1:11" ht="8" customHeight="1" x14ac:dyDescent="0.35">
      <c r="C4" s="4"/>
      <c r="D4" s="4"/>
      <c r="E4" s="4"/>
      <c r="F4" s="4"/>
      <c r="G4" s="4"/>
      <c r="H4" s="4"/>
      <c r="I4" s="4"/>
      <c r="J4" s="5"/>
      <c r="K4" s="5"/>
    </row>
    <row r="5" spans="1:11" s="11" customFormat="1" x14ac:dyDescent="0.35">
      <c r="A5" s="6" t="s">
        <v>51</v>
      </c>
      <c r="B5" s="7"/>
      <c r="C5" s="8">
        <f>SUM(C6:C9)</f>
        <v>117000</v>
      </c>
      <c r="D5" s="8"/>
      <c r="E5" s="8"/>
      <c r="F5" s="8"/>
      <c r="G5" s="8"/>
      <c r="H5" s="8"/>
      <c r="I5" s="8"/>
      <c r="J5" s="9"/>
      <c r="K5" s="10">
        <f>SUM(C5:I5)</f>
        <v>117000</v>
      </c>
    </row>
    <row r="6" spans="1:11" x14ac:dyDescent="0.35">
      <c r="B6" s="12" t="s">
        <v>16</v>
      </c>
      <c r="C6" s="13">
        <v>85000</v>
      </c>
      <c r="D6" s="4"/>
      <c r="E6" s="4"/>
      <c r="F6" s="4"/>
      <c r="G6" s="4"/>
      <c r="H6" s="4"/>
      <c r="I6" s="4"/>
      <c r="J6" s="5"/>
      <c r="K6" s="5"/>
    </row>
    <row r="7" spans="1:11" x14ac:dyDescent="0.35">
      <c r="B7" s="12" t="s">
        <v>3</v>
      </c>
      <c r="C7" s="13">
        <v>4500</v>
      </c>
      <c r="D7" s="4"/>
      <c r="E7" s="4"/>
      <c r="F7" s="4"/>
      <c r="G7" s="4"/>
      <c r="H7" s="4"/>
      <c r="I7" s="4"/>
      <c r="J7" s="5"/>
      <c r="K7" s="5"/>
    </row>
    <row r="8" spans="1:11" x14ac:dyDescent="0.35">
      <c r="B8" s="14" t="s">
        <v>17</v>
      </c>
      <c r="C8" s="13">
        <v>2500</v>
      </c>
      <c r="D8" s="4"/>
      <c r="E8" s="4"/>
      <c r="F8" s="4"/>
      <c r="G8" s="4"/>
      <c r="H8" s="4"/>
      <c r="I8" s="4"/>
      <c r="J8" s="5"/>
      <c r="K8" s="5"/>
    </row>
    <row r="9" spans="1:11" x14ac:dyDescent="0.35">
      <c r="B9" s="14" t="s">
        <v>2</v>
      </c>
      <c r="C9" s="13">
        <v>25000</v>
      </c>
      <c r="D9" s="4"/>
      <c r="E9" s="4"/>
      <c r="F9" s="4"/>
      <c r="G9" s="4"/>
      <c r="H9" s="4"/>
      <c r="I9" s="4"/>
      <c r="J9" s="5"/>
      <c r="K9" s="5"/>
    </row>
    <row r="10" spans="1:11" ht="8" customHeight="1" x14ac:dyDescent="0.35">
      <c r="C10" s="4"/>
      <c r="D10" s="4"/>
      <c r="E10" s="4"/>
      <c r="F10" s="4"/>
      <c r="G10" s="4"/>
      <c r="H10" s="4"/>
      <c r="I10" s="4"/>
      <c r="J10" s="5"/>
      <c r="K10" s="5"/>
    </row>
    <row r="11" spans="1:11" s="11" customFormat="1" x14ac:dyDescent="0.35">
      <c r="A11" s="15" t="s">
        <v>52</v>
      </c>
      <c r="B11" s="16"/>
      <c r="C11" s="17">
        <f>SUM(C12:C17)</f>
        <v>-94500</v>
      </c>
      <c r="D11" s="17"/>
      <c r="E11" s="17"/>
      <c r="F11" s="17"/>
      <c r="G11" s="17"/>
      <c r="H11" s="17"/>
      <c r="I11" s="17"/>
      <c r="J11" s="9"/>
      <c r="K11" s="18">
        <f>SUM(C11:I11)</f>
        <v>-94500</v>
      </c>
    </row>
    <row r="12" spans="1:11" x14ac:dyDescent="0.35">
      <c r="B12" s="12" t="s">
        <v>4</v>
      </c>
      <c r="C12" s="13">
        <v>-65000</v>
      </c>
      <c r="D12" s="4"/>
      <c r="E12" s="4"/>
      <c r="F12" s="4"/>
      <c r="G12" s="4"/>
      <c r="H12" s="4"/>
      <c r="I12" s="4"/>
      <c r="J12" s="5"/>
      <c r="K12" s="5"/>
    </row>
    <row r="13" spans="1:11" x14ac:dyDescent="0.35">
      <c r="B13" s="14" t="s">
        <v>5</v>
      </c>
      <c r="C13" s="13">
        <v>-8500</v>
      </c>
      <c r="D13" s="4"/>
      <c r="E13" s="4"/>
      <c r="F13" s="4"/>
      <c r="G13" s="4"/>
      <c r="H13" s="4"/>
      <c r="I13" s="4"/>
      <c r="J13" s="5"/>
      <c r="K13" s="5"/>
    </row>
    <row r="14" spans="1:11" x14ac:dyDescent="0.35">
      <c r="B14" s="14" t="s">
        <v>18</v>
      </c>
      <c r="C14" s="13">
        <v>0</v>
      </c>
      <c r="D14" s="4"/>
      <c r="E14" s="4"/>
      <c r="F14" s="4"/>
      <c r="G14" s="4"/>
      <c r="H14" s="4"/>
      <c r="I14" s="4"/>
      <c r="J14" s="5"/>
      <c r="K14" s="5"/>
    </row>
    <row r="15" spans="1:11" x14ac:dyDescent="0.35">
      <c r="B15" s="14" t="s">
        <v>6</v>
      </c>
      <c r="C15" s="13">
        <v>-7500</v>
      </c>
      <c r="D15" s="19"/>
      <c r="E15" s="19"/>
      <c r="F15" s="19"/>
      <c r="G15" s="19"/>
      <c r="H15" s="19"/>
      <c r="I15" s="19"/>
      <c r="J15" s="5"/>
      <c r="K15" s="5"/>
    </row>
    <row r="16" spans="1:11" x14ac:dyDescent="0.35">
      <c r="B16" s="14" t="s">
        <v>19</v>
      </c>
      <c r="C16" s="13">
        <v>-13500</v>
      </c>
      <c r="D16" s="4"/>
      <c r="E16" s="4"/>
      <c r="F16" s="4"/>
      <c r="G16" s="4"/>
      <c r="H16" s="4"/>
      <c r="I16" s="4"/>
      <c r="J16" s="5"/>
      <c r="K16" s="5"/>
    </row>
    <row r="17" spans="1:11" x14ac:dyDescent="0.35">
      <c r="B17" s="14" t="s">
        <v>20</v>
      </c>
      <c r="C17" s="13">
        <v>0</v>
      </c>
      <c r="D17" s="4"/>
      <c r="E17" s="4"/>
      <c r="F17" s="4"/>
      <c r="G17" s="4"/>
      <c r="H17" s="4"/>
      <c r="I17" s="4"/>
      <c r="J17" s="5"/>
      <c r="K17" s="5"/>
    </row>
    <row r="18" spans="1:11" x14ac:dyDescent="0.35">
      <c r="C18" s="4"/>
      <c r="D18" s="4"/>
      <c r="E18" s="4"/>
      <c r="F18" s="4"/>
      <c r="G18" s="4"/>
      <c r="H18" s="4"/>
      <c r="I18" s="4"/>
      <c r="J18" s="5"/>
      <c r="K18" s="5"/>
    </row>
    <row r="19" spans="1:11" s="11" customFormat="1" hidden="1" x14ac:dyDescent="0.35">
      <c r="A19" s="6" t="s">
        <v>7</v>
      </c>
      <c r="B19" s="7"/>
      <c r="C19" s="8"/>
      <c r="D19" s="8">
        <f>+D20</f>
        <v>0</v>
      </c>
      <c r="E19" s="8">
        <f t="shared" ref="E19:I19" si="1">+E20</f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9"/>
      <c r="K19" s="10">
        <f>SUM(C19:I19)</f>
        <v>0</v>
      </c>
    </row>
    <row r="20" spans="1:11" hidden="1" x14ac:dyDescent="0.35">
      <c r="B20" s="12" t="s">
        <v>8</v>
      </c>
      <c r="C20" s="13"/>
      <c r="D20" s="13">
        <v>0</v>
      </c>
      <c r="E20" s="13"/>
      <c r="F20" s="13"/>
      <c r="G20" s="13"/>
      <c r="H20" s="13"/>
      <c r="I20" s="13"/>
      <c r="J20" s="5"/>
      <c r="K20" s="20">
        <f>SUM(C20:I20)</f>
        <v>0</v>
      </c>
    </row>
    <row r="21" spans="1:11" hidden="1" x14ac:dyDescent="0.35">
      <c r="C21" s="4"/>
      <c r="D21" s="4"/>
      <c r="E21" s="4"/>
      <c r="F21" s="4"/>
      <c r="G21" s="4"/>
      <c r="H21" s="4"/>
      <c r="I21" s="4"/>
      <c r="J21" s="5"/>
      <c r="K21" s="5"/>
    </row>
    <row r="22" spans="1:11" s="11" customFormat="1" x14ac:dyDescent="0.35">
      <c r="A22" s="6" t="s">
        <v>55</v>
      </c>
      <c r="B22" s="7"/>
      <c r="C22" s="8"/>
      <c r="D22" s="8">
        <f>+D23</f>
        <v>-49500</v>
      </c>
      <c r="E22" s="8">
        <f t="shared" ref="E22:I22" si="2">+E23</f>
        <v>-50000</v>
      </c>
      <c r="F22" s="8">
        <f t="shared" si="2"/>
        <v>57000</v>
      </c>
      <c r="G22" s="8">
        <f t="shared" si="2"/>
        <v>66500</v>
      </c>
      <c r="H22" s="8">
        <f t="shared" si="2"/>
        <v>95000</v>
      </c>
      <c r="I22" s="8">
        <f t="shared" si="2"/>
        <v>95000</v>
      </c>
      <c r="J22" s="9"/>
      <c r="K22" s="10">
        <f>SUM(C22:I22)</f>
        <v>214000</v>
      </c>
    </row>
    <row r="23" spans="1:11" x14ac:dyDescent="0.35">
      <c r="B23" s="12" t="s">
        <v>48</v>
      </c>
      <c r="C23" s="13"/>
      <c r="D23" s="13">
        <f>-5500*9</f>
        <v>-49500</v>
      </c>
      <c r="E23" s="13">
        <v>-50000</v>
      </c>
      <c r="F23" s="13">
        <v>57000</v>
      </c>
      <c r="G23" s="13">
        <v>66500</v>
      </c>
      <c r="H23" s="13">
        <v>95000</v>
      </c>
      <c r="I23" s="13">
        <f t="shared" ref="I23" si="3">+H23</f>
        <v>95000</v>
      </c>
      <c r="J23" s="5"/>
      <c r="K23" s="20">
        <f>SUM(C23:I23)</f>
        <v>214000</v>
      </c>
    </row>
    <row r="25" spans="1:11" hidden="1" x14ac:dyDescent="0.35">
      <c r="A25" s="6" t="s">
        <v>53</v>
      </c>
      <c r="B25" s="7"/>
      <c r="C25" s="8"/>
      <c r="D25" s="8">
        <f>+D26</f>
        <v>0</v>
      </c>
      <c r="E25" s="8">
        <f t="shared" ref="E25:I25" si="4">+E26</f>
        <v>0</v>
      </c>
      <c r="F25" s="8">
        <f t="shared" si="4"/>
        <v>0</v>
      </c>
      <c r="G25" s="8">
        <f t="shared" si="4"/>
        <v>0</v>
      </c>
      <c r="H25" s="8">
        <f t="shared" si="4"/>
        <v>0</v>
      </c>
      <c r="I25" s="8">
        <f t="shared" si="4"/>
        <v>0</v>
      </c>
      <c r="J25" s="9"/>
      <c r="K25" s="10">
        <f>SUM(C25:I25)</f>
        <v>0</v>
      </c>
    </row>
    <row r="26" spans="1:11" hidden="1" x14ac:dyDescent="0.35">
      <c r="B26" s="12" t="s">
        <v>57</v>
      </c>
      <c r="C26" s="13"/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5"/>
      <c r="K26" s="20">
        <f>SUM(C26:I26)</f>
        <v>0</v>
      </c>
    </row>
    <row r="27" spans="1:11" hidden="1" x14ac:dyDescent="0.35">
      <c r="C27" s="4"/>
      <c r="D27" s="4"/>
      <c r="E27" s="4"/>
      <c r="F27" s="4"/>
      <c r="G27" s="4"/>
      <c r="H27" s="4"/>
      <c r="I27" s="4"/>
      <c r="J27" s="5"/>
      <c r="K27" s="5"/>
    </row>
    <row r="28" spans="1:11" x14ac:dyDescent="0.35">
      <c r="A28" s="6" t="s">
        <v>56</v>
      </c>
      <c r="B28" s="7"/>
      <c r="C28" s="8"/>
      <c r="D28" s="8">
        <f>+D29</f>
        <v>-7818.18</v>
      </c>
      <c r="E28" s="8">
        <f t="shared" ref="E28:I28" si="5">+E29</f>
        <v>0</v>
      </c>
      <c r="F28" s="8">
        <f t="shared" si="5"/>
        <v>-14250</v>
      </c>
      <c r="G28" s="8">
        <f t="shared" si="5"/>
        <v>-16625</v>
      </c>
      <c r="H28" s="8">
        <f t="shared" si="5"/>
        <v>-23750</v>
      </c>
      <c r="I28" s="8">
        <f t="shared" si="5"/>
        <v>-23750</v>
      </c>
      <c r="J28" s="9"/>
      <c r="K28" s="10">
        <f>SUM(C28:I28)</f>
        <v>-86193.18</v>
      </c>
    </row>
    <row r="29" spans="1:11" x14ac:dyDescent="0.35">
      <c r="B29" s="12" t="s">
        <v>54</v>
      </c>
      <c r="C29" s="13"/>
      <c r="D29" s="13">
        <v>-7818.18</v>
      </c>
      <c r="E29" s="13">
        <v>0</v>
      </c>
      <c r="F29" s="13">
        <f>(F23+F26)*(-0.25)</f>
        <v>-14250</v>
      </c>
      <c r="G29" s="13">
        <f>(G23+G26)*(-0.25)</f>
        <v>-16625</v>
      </c>
      <c r="H29" s="13">
        <f>(H23+H26)*(-0.25)</f>
        <v>-23750</v>
      </c>
      <c r="I29" s="13">
        <f>(I23+I26)*(-0.25)</f>
        <v>-23750</v>
      </c>
      <c r="J29" s="5"/>
      <c r="K29" s="20">
        <f t="shared" ref="K29" si="6">SUM(C29:I29)</f>
        <v>-86193.18</v>
      </c>
    </row>
    <row r="30" spans="1:11" x14ac:dyDescent="0.35">
      <c r="C30" s="4"/>
      <c r="D30" s="4"/>
      <c r="E30" s="4"/>
      <c r="F30" s="4"/>
      <c r="G30" s="4"/>
      <c r="H30" s="4"/>
      <c r="I30" s="4"/>
      <c r="J30" s="5"/>
      <c r="K30" s="5"/>
    </row>
    <row r="31" spans="1:11" s="11" customFormat="1" x14ac:dyDescent="0.35">
      <c r="A31" s="15" t="s">
        <v>9</v>
      </c>
      <c r="B31" s="16"/>
      <c r="C31" s="17"/>
      <c r="D31" s="17">
        <f t="shared" ref="D31:I31" si="7">SUM(D32:D35)</f>
        <v>0</v>
      </c>
      <c r="E31" s="17">
        <f t="shared" si="7"/>
        <v>-5000</v>
      </c>
      <c r="F31" s="17">
        <f t="shared" si="7"/>
        <v>-5000</v>
      </c>
      <c r="G31" s="17">
        <f t="shared" si="7"/>
        <v>-10000</v>
      </c>
      <c r="H31" s="17">
        <f t="shared" si="7"/>
        <v>-15000</v>
      </c>
      <c r="I31" s="17">
        <f t="shared" si="7"/>
        <v>-85000</v>
      </c>
      <c r="J31" s="9"/>
      <c r="K31" s="18">
        <f t="shared" ref="K31:K35" si="8">SUM(C31:I31)</f>
        <v>-120000</v>
      </c>
    </row>
    <row r="32" spans="1:11" x14ac:dyDescent="0.35">
      <c r="B32" s="12" t="s">
        <v>10</v>
      </c>
      <c r="C32" s="13"/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-60000</v>
      </c>
      <c r="J32" s="5"/>
      <c r="K32" s="20">
        <f t="shared" si="8"/>
        <v>-60000</v>
      </c>
    </row>
    <row r="33" spans="1:11" hidden="1" x14ac:dyDescent="0.35">
      <c r="B33" s="14" t="s">
        <v>11</v>
      </c>
      <c r="C33" s="13"/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5"/>
      <c r="K33" s="20">
        <f t="shared" si="8"/>
        <v>0</v>
      </c>
    </row>
    <row r="34" spans="1:11" x14ac:dyDescent="0.35">
      <c r="B34" s="14" t="s">
        <v>12</v>
      </c>
      <c r="C34" s="13"/>
      <c r="D34" s="13">
        <v>0</v>
      </c>
      <c r="E34" s="13">
        <v>-5000</v>
      </c>
      <c r="F34" s="13">
        <f>+E34</f>
        <v>-5000</v>
      </c>
      <c r="G34" s="13">
        <f t="shared" ref="G34:I34" si="9">+F34</f>
        <v>-5000</v>
      </c>
      <c r="H34" s="13">
        <f t="shared" si="9"/>
        <v>-5000</v>
      </c>
      <c r="I34" s="13">
        <f t="shared" si="9"/>
        <v>-5000</v>
      </c>
      <c r="J34" s="5"/>
      <c r="K34" s="20">
        <f t="shared" si="8"/>
        <v>-25000</v>
      </c>
    </row>
    <row r="35" spans="1:11" x14ac:dyDescent="0.35">
      <c r="B35" s="14" t="s">
        <v>15</v>
      </c>
      <c r="C35" s="13"/>
      <c r="D35" s="13">
        <v>0</v>
      </c>
      <c r="E35" s="13">
        <v>0</v>
      </c>
      <c r="F35" s="13">
        <v>0</v>
      </c>
      <c r="G35" s="13">
        <v>-5000</v>
      </c>
      <c r="H35" s="13">
        <v>-10000</v>
      </c>
      <c r="I35" s="13">
        <v>-20000</v>
      </c>
      <c r="J35" s="5"/>
      <c r="K35" s="20">
        <f t="shared" si="8"/>
        <v>-35000</v>
      </c>
    </row>
    <row r="36" spans="1:11" x14ac:dyDescent="0.35">
      <c r="C36" s="4"/>
      <c r="D36" s="4"/>
      <c r="E36" s="4"/>
      <c r="F36" s="4"/>
      <c r="G36" s="4"/>
      <c r="H36" s="4"/>
      <c r="I36" s="4"/>
      <c r="J36" s="5"/>
      <c r="K36" s="5"/>
    </row>
    <row r="37" spans="1:11" s="11" customFormat="1" x14ac:dyDescent="0.35">
      <c r="A37" s="21" t="s">
        <v>58</v>
      </c>
      <c r="B37" s="21"/>
      <c r="C37" s="22">
        <f>+C5+C11</f>
        <v>22500</v>
      </c>
      <c r="D37" s="22">
        <f>+D22+D19+D31+D11+D5+D25+D28</f>
        <v>-57318.18</v>
      </c>
      <c r="E37" s="22">
        <f t="shared" ref="E37:I37" si="10">+E22+E19+E31+E11+E5+E25+E28</f>
        <v>-55000</v>
      </c>
      <c r="F37" s="22">
        <f t="shared" si="10"/>
        <v>37750</v>
      </c>
      <c r="G37" s="22">
        <f t="shared" si="10"/>
        <v>39875</v>
      </c>
      <c r="H37" s="22">
        <f t="shared" si="10"/>
        <v>56250</v>
      </c>
      <c r="I37" s="22">
        <f t="shared" si="10"/>
        <v>-13750</v>
      </c>
      <c r="J37" s="9"/>
      <c r="K37" s="23">
        <f>SUM(C37:I37)</f>
        <v>30306.820000000007</v>
      </c>
    </row>
    <row r="38" spans="1:11" s="11" customFormat="1" x14ac:dyDescent="0.35">
      <c r="A38" s="21" t="s">
        <v>59</v>
      </c>
      <c r="B38" s="21"/>
      <c r="C38" s="22">
        <f>+C37</f>
        <v>22500</v>
      </c>
      <c r="D38" s="22">
        <f>+D37+C38</f>
        <v>-34818.18</v>
      </c>
      <c r="E38" s="22">
        <f t="shared" ref="E38:I38" si="11">+E37+D38</f>
        <v>-89818.18</v>
      </c>
      <c r="F38" s="22">
        <f t="shared" si="11"/>
        <v>-52068.179999999993</v>
      </c>
      <c r="G38" s="22">
        <f t="shared" si="11"/>
        <v>-12193.179999999993</v>
      </c>
      <c r="H38" s="22">
        <f t="shared" si="11"/>
        <v>44056.820000000007</v>
      </c>
      <c r="I38" s="22">
        <f t="shared" si="11"/>
        <v>30306.820000000007</v>
      </c>
      <c r="J38" s="9"/>
      <c r="K38" s="9"/>
    </row>
    <row r="39" spans="1:11" s="11" customFormat="1" x14ac:dyDescent="0.35">
      <c r="C39" s="24"/>
      <c r="D39" s="24"/>
      <c r="E39" s="24"/>
      <c r="F39" s="24"/>
      <c r="G39" s="24"/>
      <c r="H39" s="24"/>
      <c r="I39" s="24"/>
      <c r="J39" s="9"/>
      <c r="K39" s="9"/>
    </row>
    <row r="40" spans="1:11" s="11" customFormat="1" hidden="1" x14ac:dyDescent="0.35">
      <c r="A40" s="25" t="s">
        <v>13</v>
      </c>
      <c r="B40" s="25"/>
      <c r="C40" s="26"/>
      <c r="D40" s="26">
        <f>-D20-D33</f>
        <v>0</v>
      </c>
      <c r="E40" s="26">
        <f>-E20-E33+D40</f>
        <v>0</v>
      </c>
      <c r="F40" s="26">
        <f>-F20-F33+E40</f>
        <v>0</v>
      </c>
      <c r="G40" s="26">
        <f>-G20-G33+F40</f>
        <v>0</v>
      </c>
      <c r="H40" s="26">
        <f>-H20-H33+G40</f>
        <v>0</v>
      </c>
      <c r="I40" s="26">
        <f>-I20-I33+H40</f>
        <v>0</v>
      </c>
      <c r="J40" s="9"/>
      <c r="K40" s="9"/>
    </row>
    <row r="41" spans="1:11" s="11" customFormat="1" hidden="1" x14ac:dyDescent="0.35">
      <c r="A41" s="25" t="s">
        <v>14</v>
      </c>
      <c r="B41" s="25"/>
      <c r="C41" s="26"/>
      <c r="D41" s="26">
        <f t="shared" ref="D41:I41" si="12">+D38+D40</f>
        <v>-34818.18</v>
      </c>
      <c r="E41" s="26">
        <f t="shared" si="12"/>
        <v>-89818.18</v>
      </c>
      <c r="F41" s="26">
        <f t="shared" si="12"/>
        <v>-52068.179999999993</v>
      </c>
      <c r="G41" s="26">
        <f t="shared" si="12"/>
        <v>-12193.179999999993</v>
      </c>
      <c r="H41" s="26">
        <f t="shared" si="12"/>
        <v>44056.820000000007</v>
      </c>
      <c r="I41" s="26">
        <f t="shared" si="12"/>
        <v>30306.820000000007</v>
      </c>
      <c r="J41" s="9"/>
      <c r="K41" s="9"/>
    </row>
    <row r="42" spans="1:11" hidden="1" x14ac:dyDescent="0.35"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35">
      <c r="B43" t="s">
        <v>60</v>
      </c>
      <c r="C43" s="5"/>
      <c r="D43" s="5"/>
      <c r="E43" s="5"/>
      <c r="F43" s="5"/>
      <c r="G43" s="5"/>
      <c r="H43" s="5"/>
      <c r="I43" s="5"/>
      <c r="J43" s="5"/>
      <c r="K43" s="5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paperSize="206" orientation="landscape" horizontalDpi="4294967293" verticalDpi="4294967293" r:id="rId1"/>
  <headerFooter>
    <oddHeader>&amp;CLab para reiniciar tu negocio: recetas de gestión con Ferran Adrià</oddHeader>
    <oddFooter>&amp;C© 2020, elBullifoundation, todos los derechos reservados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13145-9206-4D8E-B986-70DA0882F189}">
  <dimension ref="A1:M43"/>
  <sheetViews>
    <sheetView topLeftCell="A10" zoomScale="85" zoomScaleNormal="85" workbookViewId="0">
      <selection activeCell="C5" sqref="C5"/>
    </sheetView>
  </sheetViews>
  <sheetFormatPr baseColWidth="10" defaultColWidth="8.7265625" defaultRowHeight="14.5" x14ac:dyDescent="0.35"/>
  <cols>
    <col min="1" max="1" width="3.81640625" customWidth="1"/>
    <col min="2" max="2" width="32.26953125" bestFit="1" customWidth="1"/>
    <col min="3" max="9" width="15.6328125" customWidth="1"/>
    <col min="10" max="10" width="2.6328125" customWidth="1"/>
    <col min="11" max="11" width="18" bestFit="1" customWidth="1"/>
    <col min="13" max="13" width="9.26953125" bestFit="1" customWidth="1"/>
  </cols>
  <sheetData>
    <row r="1" spans="1:11" ht="15.5" x14ac:dyDescent="0.35">
      <c r="A1" s="50" t="s">
        <v>0</v>
      </c>
    </row>
    <row r="3" spans="1:11" s="1" customFormat="1" x14ac:dyDescent="0.35">
      <c r="C3" s="2" t="s">
        <v>49</v>
      </c>
      <c r="D3" s="3" t="s">
        <v>50</v>
      </c>
      <c r="E3" s="3">
        <v>2021</v>
      </c>
      <c r="F3" s="3">
        <f>+E3+1</f>
        <v>2022</v>
      </c>
      <c r="G3" s="3">
        <f t="shared" ref="G3:I3" si="0">+F3+1</f>
        <v>2023</v>
      </c>
      <c r="H3" s="3">
        <f t="shared" si="0"/>
        <v>2024</v>
      </c>
      <c r="I3" s="3">
        <f t="shared" si="0"/>
        <v>2025</v>
      </c>
      <c r="K3" s="3" t="s">
        <v>1</v>
      </c>
    </row>
    <row r="4" spans="1:11" ht="8" customHeight="1" x14ac:dyDescent="0.35">
      <c r="C4" s="4"/>
      <c r="D4" s="4"/>
      <c r="E4" s="4"/>
      <c r="F4" s="4"/>
      <c r="G4" s="4"/>
      <c r="H4" s="4"/>
      <c r="I4" s="4"/>
      <c r="J4" s="5"/>
      <c r="K4" s="5"/>
    </row>
    <row r="5" spans="1:11" s="11" customFormat="1" x14ac:dyDescent="0.35">
      <c r="A5" s="6" t="s">
        <v>51</v>
      </c>
      <c r="B5" s="7"/>
      <c r="C5" s="8">
        <f>SUM(C6:C9)</f>
        <v>117000</v>
      </c>
      <c r="D5" s="8"/>
      <c r="E5" s="8"/>
      <c r="F5" s="8"/>
      <c r="G5" s="8"/>
      <c r="H5" s="8"/>
      <c r="I5" s="8"/>
      <c r="J5" s="9"/>
      <c r="K5" s="10">
        <f>SUM(C5:I5)</f>
        <v>117000</v>
      </c>
    </row>
    <row r="6" spans="1:11" x14ac:dyDescent="0.35">
      <c r="B6" s="12" t="s">
        <v>16</v>
      </c>
      <c r="C6" s="13">
        <v>85000</v>
      </c>
      <c r="D6" s="4"/>
      <c r="E6" s="4"/>
      <c r="F6" s="4"/>
      <c r="G6" s="4"/>
      <c r="H6" s="4"/>
      <c r="I6" s="4"/>
      <c r="J6" s="5"/>
      <c r="K6" s="5"/>
    </row>
    <row r="7" spans="1:11" x14ac:dyDescent="0.35">
      <c r="B7" s="12" t="s">
        <v>3</v>
      </c>
      <c r="C7" s="13">
        <v>4500</v>
      </c>
      <c r="D7" s="4"/>
      <c r="E7" s="4"/>
      <c r="F7" s="4"/>
      <c r="G7" s="4"/>
      <c r="H7" s="4"/>
      <c r="I7" s="4"/>
      <c r="J7" s="5"/>
      <c r="K7" s="5"/>
    </row>
    <row r="8" spans="1:11" x14ac:dyDescent="0.35">
      <c r="B8" s="14" t="s">
        <v>17</v>
      </c>
      <c r="C8" s="13">
        <v>2500</v>
      </c>
      <c r="D8" s="4"/>
      <c r="E8" s="4"/>
      <c r="F8" s="4"/>
      <c r="G8" s="4"/>
      <c r="H8" s="4"/>
      <c r="I8" s="4"/>
      <c r="J8" s="5"/>
      <c r="K8" s="5"/>
    </row>
    <row r="9" spans="1:11" x14ac:dyDescent="0.35">
      <c r="B9" s="14" t="s">
        <v>2</v>
      </c>
      <c r="C9" s="13">
        <v>25000</v>
      </c>
      <c r="D9" s="4"/>
      <c r="E9" s="4"/>
      <c r="F9" s="4"/>
      <c r="G9" s="4"/>
      <c r="H9" s="4"/>
      <c r="I9" s="4"/>
      <c r="J9" s="5"/>
      <c r="K9" s="5"/>
    </row>
    <row r="10" spans="1:11" ht="8" customHeight="1" x14ac:dyDescent="0.35">
      <c r="C10" s="4"/>
      <c r="D10" s="4"/>
      <c r="E10" s="4"/>
      <c r="F10" s="4"/>
      <c r="G10" s="4"/>
      <c r="H10" s="4"/>
      <c r="I10" s="4"/>
      <c r="J10" s="5"/>
      <c r="K10" s="5"/>
    </row>
    <row r="11" spans="1:11" s="11" customFormat="1" x14ac:dyDescent="0.35">
      <c r="A11" s="15" t="s">
        <v>52</v>
      </c>
      <c r="B11" s="16"/>
      <c r="C11" s="17">
        <f>SUM(C12:C17)</f>
        <v>-94500</v>
      </c>
      <c r="D11" s="17"/>
      <c r="E11" s="17"/>
      <c r="F11" s="17"/>
      <c r="G11" s="17"/>
      <c r="H11" s="17"/>
      <c r="I11" s="17"/>
      <c r="J11" s="9"/>
      <c r="K11" s="18">
        <f>SUM(C11:I11)</f>
        <v>-94500</v>
      </c>
    </row>
    <row r="12" spans="1:11" x14ac:dyDescent="0.35">
      <c r="B12" s="12" t="s">
        <v>4</v>
      </c>
      <c r="C12" s="13">
        <v>-65000</v>
      </c>
      <c r="D12" s="4"/>
      <c r="E12" s="4"/>
      <c r="F12" s="4"/>
      <c r="G12" s="4"/>
      <c r="H12" s="4"/>
      <c r="I12" s="4"/>
      <c r="J12" s="5"/>
      <c r="K12" s="5"/>
    </row>
    <row r="13" spans="1:11" x14ac:dyDescent="0.35">
      <c r="B13" s="14" t="s">
        <v>5</v>
      </c>
      <c r="C13" s="13">
        <v>-8500</v>
      </c>
      <c r="D13" s="4"/>
      <c r="E13" s="4"/>
      <c r="F13" s="4"/>
      <c r="G13" s="4"/>
      <c r="H13" s="4"/>
      <c r="I13" s="4"/>
      <c r="J13" s="5"/>
      <c r="K13" s="5"/>
    </row>
    <row r="14" spans="1:11" x14ac:dyDescent="0.35">
      <c r="B14" s="14" t="s">
        <v>18</v>
      </c>
      <c r="C14" s="13">
        <v>0</v>
      </c>
      <c r="D14" s="4"/>
      <c r="E14" s="4"/>
      <c r="F14" s="4"/>
      <c r="G14" s="4"/>
      <c r="H14" s="4"/>
      <c r="I14" s="4"/>
      <c r="J14" s="5"/>
      <c r="K14" s="5"/>
    </row>
    <row r="15" spans="1:11" x14ac:dyDescent="0.35">
      <c r="B15" s="14" t="s">
        <v>6</v>
      </c>
      <c r="C15" s="13">
        <v>-7500</v>
      </c>
      <c r="D15" s="19"/>
      <c r="E15" s="19"/>
      <c r="F15" s="19"/>
      <c r="G15" s="19"/>
      <c r="H15" s="19"/>
      <c r="I15" s="19"/>
      <c r="J15" s="5"/>
      <c r="K15" s="5"/>
    </row>
    <row r="16" spans="1:11" x14ac:dyDescent="0.35">
      <c r="B16" s="14" t="s">
        <v>19</v>
      </c>
      <c r="C16" s="13">
        <v>-13500</v>
      </c>
      <c r="D16" s="4"/>
      <c r="E16" s="4"/>
      <c r="F16" s="4"/>
      <c r="G16" s="4"/>
      <c r="H16" s="4"/>
      <c r="I16" s="4"/>
      <c r="J16" s="5"/>
      <c r="K16" s="5"/>
    </row>
    <row r="17" spans="1:11" x14ac:dyDescent="0.35">
      <c r="B17" s="14" t="s">
        <v>20</v>
      </c>
      <c r="C17" s="13">
        <v>0</v>
      </c>
      <c r="D17" s="4"/>
      <c r="E17" s="4"/>
      <c r="F17" s="4"/>
      <c r="G17" s="4"/>
      <c r="H17" s="4"/>
      <c r="I17" s="4"/>
      <c r="J17" s="5"/>
      <c r="K17" s="5"/>
    </row>
    <row r="18" spans="1:11" x14ac:dyDescent="0.35">
      <c r="C18" s="4"/>
      <c r="D18" s="4"/>
      <c r="E18" s="4"/>
      <c r="F18" s="4"/>
      <c r="G18" s="4"/>
      <c r="H18" s="4"/>
      <c r="I18" s="4"/>
      <c r="J18" s="5"/>
      <c r="K18" s="5"/>
    </row>
    <row r="19" spans="1:11" s="11" customFormat="1" x14ac:dyDescent="0.35">
      <c r="A19" s="6" t="s">
        <v>7</v>
      </c>
      <c r="B19" s="7"/>
      <c r="C19" s="8"/>
      <c r="D19" s="8">
        <f>+D20</f>
        <v>150000</v>
      </c>
      <c r="E19" s="8">
        <f t="shared" ref="E19:I19" si="1">+E20</f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9"/>
      <c r="K19" s="10">
        <f>SUM(C19:I19)</f>
        <v>150000</v>
      </c>
    </row>
    <row r="20" spans="1:11" x14ac:dyDescent="0.35">
      <c r="B20" s="12" t="s">
        <v>8</v>
      </c>
      <c r="C20" s="13"/>
      <c r="D20" s="13">
        <v>150000</v>
      </c>
      <c r="E20" s="13"/>
      <c r="F20" s="13"/>
      <c r="G20" s="13"/>
      <c r="H20" s="13"/>
      <c r="I20" s="13"/>
      <c r="J20" s="5"/>
      <c r="K20" s="20">
        <f>SUM(C20:I20)</f>
        <v>150000</v>
      </c>
    </row>
    <row r="21" spans="1:11" x14ac:dyDescent="0.35">
      <c r="C21" s="4"/>
      <c r="D21" s="4"/>
      <c r="E21" s="4"/>
      <c r="F21" s="4"/>
      <c r="G21" s="4"/>
      <c r="H21" s="4"/>
      <c r="I21" s="4"/>
      <c r="J21" s="5"/>
      <c r="K21" s="5"/>
    </row>
    <row r="22" spans="1:11" s="11" customFormat="1" x14ac:dyDescent="0.35">
      <c r="A22" s="6" t="s">
        <v>55</v>
      </c>
      <c r="B22" s="7"/>
      <c r="C22" s="8"/>
      <c r="D22" s="8">
        <f>+D23</f>
        <v>-49500</v>
      </c>
      <c r="E22" s="8">
        <f t="shared" ref="E22:I22" si="2">+E23</f>
        <v>-50000</v>
      </c>
      <c r="F22" s="8">
        <f t="shared" si="2"/>
        <v>57000</v>
      </c>
      <c r="G22" s="8">
        <f t="shared" si="2"/>
        <v>66500</v>
      </c>
      <c r="H22" s="8">
        <f t="shared" si="2"/>
        <v>95000</v>
      </c>
      <c r="I22" s="8">
        <f t="shared" si="2"/>
        <v>95000</v>
      </c>
      <c r="J22" s="9"/>
      <c r="K22" s="10">
        <f>SUM(C22:I22)</f>
        <v>214000</v>
      </c>
    </row>
    <row r="23" spans="1:11" x14ac:dyDescent="0.35">
      <c r="B23" s="12" t="s">
        <v>48</v>
      </c>
      <c r="C23" s="13"/>
      <c r="D23" s="13">
        <f>-5500*9</f>
        <v>-49500</v>
      </c>
      <c r="E23" s="13">
        <v>-50000</v>
      </c>
      <c r="F23" s="13">
        <v>57000</v>
      </c>
      <c r="G23" s="13">
        <v>66500</v>
      </c>
      <c r="H23" s="13">
        <v>95000</v>
      </c>
      <c r="I23" s="13">
        <f t="shared" ref="I23" si="3">+H23</f>
        <v>95000</v>
      </c>
      <c r="J23" s="5"/>
      <c r="K23" s="20">
        <f>SUM(C23:I23)</f>
        <v>214000</v>
      </c>
    </row>
    <row r="25" spans="1:11" x14ac:dyDescent="0.35">
      <c r="A25" s="6" t="s">
        <v>53</v>
      </c>
      <c r="B25" s="7"/>
      <c r="C25" s="8"/>
      <c r="D25" s="8">
        <f>+D26</f>
        <v>-1362.5</v>
      </c>
      <c r="E25" s="8">
        <f t="shared" ref="E25:I25" si="4">+E26</f>
        <v>-2143.539212361457</v>
      </c>
      <c r="F25" s="8">
        <f t="shared" si="4"/>
        <v>-1630.4192500984232</v>
      </c>
      <c r="G25" s="8">
        <f t="shared" si="4"/>
        <v>-1071.1458171937511</v>
      </c>
      <c r="H25" s="8">
        <f t="shared" si="4"/>
        <v>-503.42536673270405</v>
      </c>
      <c r="I25" s="8">
        <f t="shared" si="4"/>
        <v>-40.170038262403892</v>
      </c>
      <c r="J25" s="9"/>
      <c r="K25" s="10">
        <f>SUM(C25:I25)</f>
        <v>-6751.1996846487391</v>
      </c>
    </row>
    <row r="26" spans="1:11" x14ac:dyDescent="0.35">
      <c r="B26" s="12" t="s">
        <v>57</v>
      </c>
      <c r="C26" s="13"/>
      <c r="D26" s="13">
        <f>+PrestamoIco!M4</f>
        <v>-1362.5</v>
      </c>
      <c r="E26" s="13">
        <f>+PrestamoIco!N4</f>
        <v>-2143.539212361457</v>
      </c>
      <c r="F26" s="13">
        <f>+PrestamoIco!O4</f>
        <v>-1630.4192500984232</v>
      </c>
      <c r="G26" s="13">
        <f>+PrestamoIco!P4</f>
        <v>-1071.1458171937511</v>
      </c>
      <c r="H26" s="13">
        <f>+PrestamoIco!Q4</f>
        <v>-503.42536673270405</v>
      </c>
      <c r="I26" s="13">
        <f>+PrestamoIco!R4</f>
        <v>-40.170038262403892</v>
      </c>
      <c r="J26" s="5"/>
      <c r="K26" s="20">
        <f>SUM(C26:I26)</f>
        <v>-6751.1996846487391</v>
      </c>
    </row>
    <row r="27" spans="1:11" x14ac:dyDescent="0.35">
      <c r="C27" s="4"/>
      <c r="D27" s="4"/>
      <c r="E27" s="4"/>
      <c r="F27" s="4"/>
      <c r="G27" s="4"/>
      <c r="H27" s="4"/>
      <c r="I27" s="4"/>
      <c r="J27" s="5"/>
      <c r="K27" s="5"/>
    </row>
    <row r="28" spans="1:11" x14ac:dyDescent="0.35">
      <c r="A28" s="6" t="s">
        <v>56</v>
      </c>
      <c r="B28" s="7"/>
      <c r="C28" s="8"/>
      <c r="D28" s="8">
        <f>+D29</f>
        <v>-7818.18</v>
      </c>
      <c r="E28" s="8">
        <f t="shared" ref="E28:I28" si="5">+E29</f>
        <v>0</v>
      </c>
      <c r="F28" s="8">
        <f t="shared" si="5"/>
        <v>-13842.395187475395</v>
      </c>
      <c r="G28" s="8">
        <f t="shared" si="5"/>
        <v>-16357.213545701563</v>
      </c>
      <c r="H28" s="8">
        <f t="shared" si="5"/>
        <v>-23624.143658316825</v>
      </c>
      <c r="I28" s="8">
        <f t="shared" si="5"/>
        <v>-23739.957490434401</v>
      </c>
      <c r="J28" s="9"/>
      <c r="K28" s="10">
        <f>SUM(C28:I28)</f>
        <v>-85381.889881928189</v>
      </c>
    </row>
    <row r="29" spans="1:11" x14ac:dyDescent="0.35">
      <c r="B29" s="12" t="s">
        <v>54</v>
      </c>
      <c r="C29" s="13"/>
      <c r="D29" s="13">
        <v>-7818.18</v>
      </c>
      <c r="E29" s="13">
        <v>0</v>
      </c>
      <c r="F29" s="13">
        <f>(F23+F26)*(-0.25)</f>
        <v>-13842.395187475395</v>
      </c>
      <c r="G29" s="13">
        <f>(G23+G26)*(-0.25)</f>
        <v>-16357.213545701563</v>
      </c>
      <c r="H29" s="13">
        <f>(H23+H26)*(-0.25)</f>
        <v>-23624.143658316825</v>
      </c>
      <c r="I29" s="13">
        <f>(I23+I26)*(-0.25)</f>
        <v>-23739.957490434401</v>
      </c>
      <c r="J29" s="5"/>
      <c r="K29" s="20">
        <f t="shared" ref="K29" si="6">SUM(C29:I29)</f>
        <v>-85381.889881928189</v>
      </c>
    </row>
    <row r="30" spans="1:11" x14ac:dyDescent="0.35">
      <c r="C30" s="4"/>
      <c r="D30" s="4"/>
      <c r="E30" s="4"/>
      <c r="F30" s="4"/>
      <c r="G30" s="4"/>
      <c r="H30" s="4"/>
      <c r="I30" s="4"/>
      <c r="J30" s="5"/>
      <c r="K30" s="5"/>
    </row>
    <row r="31" spans="1:11" s="11" customFormat="1" x14ac:dyDescent="0.35">
      <c r="A31" s="15" t="s">
        <v>9</v>
      </c>
      <c r="B31" s="16"/>
      <c r="C31" s="17"/>
      <c r="D31" s="17">
        <f t="shared" ref="D31:I31" si="7">SUM(D32:D35)</f>
        <v>0</v>
      </c>
      <c r="E31" s="17">
        <f t="shared" si="7"/>
        <v>-29379.577401746676</v>
      </c>
      <c r="F31" s="17">
        <f t="shared" si="7"/>
        <v>-42029.255671063773</v>
      </c>
      <c r="G31" s="17">
        <f t="shared" si="7"/>
        <v>-47588.529103968431</v>
      </c>
      <c r="H31" s="17">
        <f t="shared" si="7"/>
        <v>-53156.24955442948</v>
      </c>
      <c r="I31" s="17">
        <f t="shared" si="7"/>
        <v>-97846.388268791663</v>
      </c>
      <c r="J31" s="9"/>
      <c r="K31" s="18">
        <f t="shared" ref="K31:K35" si="8">SUM(C31:I31)</f>
        <v>-270000</v>
      </c>
    </row>
    <row r="32" spans="1:11" x14ac:dyDescent="0.35">
      <c r="B32" s="12" t="s">
        <v>10</v>
      </c>
      <c r="C32" s="13"/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-60000</v>
      </c>
      <c r="J32" s="5"/>
      <c r="K32" s="20">
        <f t="shared" si="8"/>
        <v>-60000</v>
      </c>
    </row>
    <row r="33" spans="1:13" x14ac:dyDescent="0.35">
      <c r="B33" s="14" t="s">
        <v>11</v>
      </c>
      <c r="C33" s="13"/>
      <c r="D33" s="13">
        <f>+PrestamoIco!M5</f>
        <v>0</v>
      </c>
      <c r="E33" s="13">
        <f>+PrestamoIco!N5</f>
        <v>-24379.577401746676</v>
      </c>
      <c r="F33" s="13">
        <f>+PrestamoIco!O5</f>
        <v>-37029.255671063773</v>
      </c>
      <c r="G33" s="13">
        <f>+PrestamoIco!P5</f>
        <v>-37588.529103968431</v>
      </c>
      <c r="H33" s="13">
        <f>+PrestamoIco!Q5</f>
        <v>-38156.24955442948</v>
      </c>
      <c r="I33" s="13">
        <f>+PrestamoIco!R5</f>
        <v>-12846.388268791659</v>
      </c>
      <c r="J33" s="5"/>
      <c r="K33" s="20">
        <f t="shared" si="8"/>
        <v>-150000</v>
      </c>
    </row>
    <row r="34" spans="1:13" x14ac:dyDescent="0.35">
      <c r="B34" s="14" t="s">
        <v>12</v>
      </c>
      <c r="C34" s="13"/>
      <c r="D34" s="13">
        <v>0</v>
      </c>
      <c r="E34" s="13">
        <v>-5000</v>
      </c>
      <c r="F34" s="13">
        <f>+E34</f>
        <v>-5000</v>
      </c>
      <c r="G34" s="13">
        <f t="shared" ref="G34:I34" si="9">+F34</f>
        <v>-5000</v>
      </c>
      <c r="H34" s="13">
        <f t="shared" si="9"/>
        <v>-5000</v>
      </c>
      <c r="I34" s="13">
        <f t="shared" si="9"/>
        <v>-5000</v>
      </c>
      <c r="J34" s="5"/>
      <c r="K34" s="20">
        <f t="shared" si="8"/>
        <v>-25000</v>
      </c>
    </row>
    <row r="35" spans="1:13" x14ac:dyDescent="0.35">
      <c r="B35" s="14" t="s">
        <v>15</v>
      </c>
      <c r="C35" s="13"/>
      <c r="D35" s="13">
        <v>0</v>
      </c>
      <c r="E35" s="13">
        <v>0</v>
      </c>
      <c r="F35" s="13">
        <v>0</v>
      </c>
      <c r="G35" s="13">
        <v>-5000</v>
      </c>
      <c r="H35" s="13">
        <v>-10000</v>
      </c>
      <c r="I35" s="13">
        <v>-20000</v>
      </c>
      <c r="J35" s="5"/>
      <c r="K35" s="20">
        <f t="shared" si="8"/>
        <v>-35000</v>
      </c>
    </row>
    <row r="36" spans="1:13" x14ac:dyDescent="0.35">
      <c r="C36" s="4"/>
      <c r="D36" s="4"/>
      <c r="E36" s="4"/>
      <c r="F36" s="4"/>
      <c r="G36" s="4"/>
      <c r="H36" s="4"/>
      <c r="I36" s="4"/>
      <c r="J36" s="5"/>
      <c r="K36" s="5"/>
      <c r="M36" s="5"/>
    </row>
    <row r="37" spans="1:13" s="11" customFormat="1" x14ac:dyDescent="0.35">
      <c r="A37" s="21" t="s">
        <v>58</v>
      </c>
      <c r="B37" s="21"/>
      <c r="C37" s="22">
        <f>+C5+C11</f>
        <v>22500</v>
      </c>
      <c r="D37" s="22">
        <f>+D22+D19+D31+D11+D5+D25+D28</f>
        <v>91319.32</v>
      </c>
      <c r="E37" s="22">
        <f t="shared" ref="E37:I37" si="10">+E22+E19+E31+E11+E5+E25+E28</f>
        <v>-81523.116614108134</v>
      </c>
      <c r="F37" s="22">
        <f t="shared" si="10"/>
        <v>-502.07010863759024</v>
      </c>
      <c r="G37" s="22">
        <f t="shared" si="10"/>
        <v>1483.1115331362544</v>
      </c>
      <c r="H37" s="22">
        <f t="shared" si="10"/>
        <v>17716.181420520988</v>
      </c>
      <c r="I37" s="22">
        <f t="shared" si="10"/>
        <v>-26626.515797488468</v>
      </c>
      <c r="J37" s="9"/>
      <c r="K37" s="23">
        <f>SUM(C37:I37)</f>
        <v>24366.910433423054</v>
      </c>
    </row>
    <row r="38" spans="1:13" s="11" customFormat="1" x14ac:dyDescent="0.35">
      <c r="A38" s="21" t="s">
        <v>59</v>
      </c>
      <c r="B38" s="21"/>
      <c r="C38" s="22">
        <f>+C37</f>
        <v>22500</v>
      </c>
      <c r="D38" s="22">
        <f>+D37+C38</f>
        <v>113819.32</v>
      </c>
      <c r="E38" s="22">
        <f t="shared" ref="E38:I38" si="11">+E37+D38</f>
        <v>32296.203385891873</v>
      </c>
      <c r="F38" s="22">
        <f t="shared" si="11"/>
        <v>31794.133277254281</v>
      </c>
      <c r="G38" s="22">
        <f t="shared" si="11"/>
        <v>33277.244810390534</v>
      </c>
      <c r="H38" s="22">
        <f t="shared" si="11"/>
        <v>50993.426230911522</v>
      </c>
      <c r="I38" s="22">
        <f t="shared" si="11"/>
        <v>24366.910433423054</v>
      </c>
      <c r="J38" s="9"/>
      <c r="K38" s="9"/>
    </row>
    <row r="39" spans="1:13" s="11" customFormat="1" x14ac:dyDescent="0.35">
      <c r="C39" s="24"/>
      <c r="D39" s="24"/>
      <c r="E39" s="24"/>
      <c r="F39" s="24"/>
      <c r="G39" s="24"/>
      <c r="H39" s="24"/>
      <c r="I39" s="24"/>
      <c r="J39" s="9"/>
      <c r="K39" s="9"/>
    </row>
    <row r="40" spans="1:13" s="11" customFormat="1" x14ac:dyDescent="0.35">
      <c r="A40" s="25" t="s">
        <v>13</v>
      </c>
      <c r="B40" s="25"/>
      <c r="C40" s="26"/>
      <c r="D40" s="26">
        <f>-D20-D33</f>
        <v>-150000</v>
      </c>
      <c r="E40" s="26">
        <f>-E20-E33+D40</f>
        <v>-125620.42259825332</v>
      </c>
      <c r="F40" s="26">
        <f>-F20-F33+E40</f>
        <v>-88591.166927189552</v>
      </c>
      <c r="G40" s="26">
        <f>-G20-G33+F40</f>
        <v>-51002.637823221121</v>
      </c>
      <c r="H40" s="26">
        <f>-H20-H33+G40</f>
        <v>-12846.388268791641</v>
      </c>
      <c r="I40" s="26">
        <f>-I20-I33+H40</f>
        <v>1.8189894035458565E-11</v>
      </c>
      <c r="J40" s="9"/>
      <c r="K40" s="9"/>
    </row>
    <row r="41" spans="1:13" s="11" customFormat="1" x14ac:dyDescent="0.35">
      <c r="A41" s="25" t="s">
        <v>14</v>
      </c>
      <c r="B41" s="25"/>
      <c r="C41" s="26"/>
      <c r="D41" s="26">
        <f t="shared" ref="D41:I41" si="12">+D38+D40</f>
        <v>-36180.679999999993</v>
      </c>
      <c r="E41" s="26">
        <f t="shared" si="12"/>
        <v>-93324.219212361451</v>
      </c>
      <c r="F41" s="26">
        <f t="shared" si="12"/>
        <v>-56797.033649935271</v>
      </c>
      <c r="G41" s="26">
        <f t="shared" si="12"/>
        <v>-17725.393012830587</v>
      </c>
      <c r="H41" s="26">
        <f t="shared" si="12"/>
        <v>38147.037962119881</v>
      </c>
      <c r="I41" s="26">
        <f t="shared" si="12"/>
        <v>24366.910433423072</v>
      </c>
      <c r="J41" s="9"/>
      <c r="K41" s="9"/>
    </row>
    <row r="42" spans="1:13" x14ac:dyDescent="0.35">
      <c r="C42" s="5"/>
      <c r="D42" s="5"/>
      <c r="E42" s="5"/>
      <c r="F42" s="5"/>
      <c r="G42" s="5"/>
      <c r="H42" s="5"/>
      <c r="I42" s="5"/>
      <c r="J42" s="5"/>
      <c r="K42" s="5"/>
    </row>
    <row r="43" spans="1:13" x14ac:dyDescent="0.35">
      <c r="C43" s="5"/>
      <c r="D43" s="5"/>
      <c r="E43" s="5"/>
      <c r="F43" s="5"/>
      <c r="G43" s="5"/>
      <c r="H43" s="5"/>
      <c r="I43" s="5"/>
      <c r="J43" s="5"/>
      <c r="K43" s="5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paperSize="206" orientation="landscape" horizontalDpi="4294967293" verticalDpi="4294967293" r:id="rId1"/>
  <headerFooter>
    <oddHeader>&amp;CLab para reiniciar tu negocio: recetas de gestión con Ferran Adrià</oddHeader>
    <oddFooter>&amp;C© 2020, elBullifoundation, todos los derechos reservados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845B-1923-419E-877D-F22ABDBDC5CC}">
  <dimension ref="A2:S68"/>
  <sheetViews>
    <sheetView topLeftCell="A55" zoomScaleNormal="100" workbookViewId="0">
      <selection activeCell="J11" sqref="J11"/>
    </sheetView>
  </sheetViews>
  <sheetFormatPr baseColWidth="10" defaultColWidth="10.81640625" defaultRowHeight="12.5" x14ac:dyDescent="0.25"/>
  <cols>
    <col min="1" max="1" width="10.81640625" style="27"/>
    <col min="2" max="2" width="11.54296875" style="29" customWidth="1"/>
    <col min="3" max="3" width="12.7265625" style="28" bestFit="1" customWidth="1"/>
    <col min="4" max="4" width="9.54296875" style="28" bestFit="1" customWidth="1"/>
    <col min="5" max="5" width="17.7265625" style="28" customWidth="1"/>
    <col min="6" max="6" width="14.453125" style="28" bestFit="1" customWidth="1"/>
    <col min="7" max="7" width="6.54296875" style="27" customWidth="1"/>
    <col min="8" max="8" width="13.81640625" style="27" bestFit="1" customWidth="1"/>
    <col min="9" max="9" width="10.81640625" style="27"/>
    <col min="10" max="10" width="11.7265625" style="27" bestFit="1" customWidth="1"/>
    <col min="11" max="11" width="12.7265625" style="27" bestFit="1" customWidth="1"/>
    <col min="12" max="12" width="13.08984375" style="27" bestFit="1" customWidth="1"/>
    <col min="13" max="14" width="10.90625" style="27" bestFit="1" customWidth="1"/>
    <col min="15" max="17" width="11.81640625" style="27" bestFit="1" customWidth="1"/>
    <col min="18" max="18" width="10.90625" style="27" bestFit="1" customWidth="1"/>
    <col min="19" max="19" width="11.81640625" style="27" bestFit="1" customWidth="1"/>
    <col min="20" max="257" width="10.81640625" style="27"/>
    <col min="258" max="258" width="22.26953125" style="27" bestFit="1" customWidth="1"/>
    <col min="259" max="259" width="16" style="27" customWidth="1"/>
    <col min="260" max="260" width="12.81640625" style="27" bestFit="1" customWidth="1"/>
    <col min="261" max="261" width="17.7265625" style="27" customWidth="1"/>
    <col min="262" max="262" width="14.453125" style="27" bestFit="1" customWidth="1"/>
    <col min="263" max="263" width="11.453125" style="27" customWidth="1"/>
    <col min="264" max="264" width="13.81640625" style="27" bestFit="1" customWidth="1"/>
    <col min="265" max="513" width="10.81640625" style="27"/>
    <col min="514" max="514" width="22.26953125" style="27" bestFit="1" customWidth="1"/>
    <col min="515" max="515" width="16" style="27" customWidth="1"/>
    <col min="516" max="516" width="12.81640625" style="27" bestFit="1" customWidth="1"/>
    <col min="517" max="517" width="17.7265625" style="27" customWidth="1"/>
    <col min="518" max="518" width="14.453125" style="27" bestFit="1" customWidth="1"/>
    <col min="519" max="519" width="11.453125" style="27" customWidth="1"/>
    <col min="520" max="520" width="13.81640625" style="27" bestFit="1" customWidth="1"/>
    <col min="521" max="769" width="10.81640625" style="27"/>
    <col min="770" max="770" width="22.26953125" style="27" bestFit="1" customWidth="1"/>
    <col min="771" max="771" width="16" style="27" customWidth="1"/>
    <col min="772" max="772" width="12.81640625" style="27" bestFit="1" customWidth="1"/>
    <col min="773" max="773" width="17.7265625" style="27" customWidth="1"/>
    <col min="774" max="774" width="14.453125" style="27" bestFit="1" customWidth="1"/>
    <col min="775" max="775" width="11.453125" style="27" customWidth="1"/>
    <col min="776" max="776" width="13.81640625" style="27" bestFit="1" customWidth="1"/>
    <col min="777" max="1025" width="10.81640625" style="27"/>
    <col min="1026" max="1026" width="22.26953125" style="27" bestFit="1" customWidth="1"/>
    <col min="1027" max="1027" width="16" style="27" customWidth="1"/>
    <col min="1028" max="1028" width="12.81640625" style="27" bestFit="1" customWidth="1"/>
    <col min="1029" max="1029" width="17.7265625" style="27" customWidth="1"/>
    <col min="1030" max="1030" width="14.453125" style="27" bestFit="1" customWidth="1"/>
    <col min="1031" max="1031" width="11.453125" style="27" customWidth="1"/>
    <col min="1032" max="1032" width="13.81640625" style="27" bestFit="1" customWidth="1"/>
    <col min="1033" max="1281" width="10.81640625" style="27"/>
    <col min="1282" max="1282" width="22.26953125" style="27" bestFit="1" customWidth="1"/>
    <col min="1283" max="1283" width="16" style="27" customWidth="1"/>
    <col min="1284" max="1284" width="12.81640625" style="27" bestFit="1" customWidth="1"/>
    <col min="1285" max="1285" width="17.7265625" style="27" customWidth="1"/>
    <col min="1286" max="1286" width="14.453125" style="27" bestFit="1" customWidth="1"/>
    <col min="1287" max="1287" width="11.453125" style="27" customWidth="1"/>
    <col min="1288" max="1288" width="13.81640625" style="27" bestFit="1" customWidth="1"/>
    <col min="1289" max="1537" width="10.81640625" style="27"/>
    <col min="1538" max="1538" width="22.26953125" style="27" bestFit="1" customWidth="1"/>
    <col min="1539" max="1539" width="16" style="27" customWidth="1"/>
    <col min="1540" max="1540" width="12.81640625" style="27" bestFit="1" customWidth="1"/>
    <col min="1541" max="1541" width="17.7265625" style="27" customWidth="1"/>
    <col min="1542" max="1542" width="14.453125" style="27" bestFit="1" customWidth="1"/>
    <col min="1543" max="1543" width="11.453125" style="27" customWidth="1"/>
    <col min="1544" max="1544" width="13.81640625" style="27" bestFit="1" customWidth="1"/>
    <col min="1545" max="1793" width="10.81640625" style="27"/>
    <col min="1794" max="1794" width="22.26953125" style="27" bestFit="1" customWidth="1"/>
    <col min="1795" max="1795" width="16" style="27" customWidth="1"/>
    <col min="1796" max="1796" width="12.81640625" style="27" bestFit="1" customWidth="1"/>
    <col min="1797" max="1797" width="17.7265625" style="27" customWidth="1"/>
    <col min="1798" max="1798" width="14.453125" style="27" bestFit="1" customWidth="1"/>
    <col min="1799" max="1799" width="11.453125" style="27" customWidth="1"/>
    <col min="1800" max="1800" width="13.81640625" style="27" bestFit="1" customWidth="1"/>
    <col min="1801" max="2049" width="10.81640625" style="27"/>
    <col min="2050" max="2050" width="22.26953125" style="27" bestFit="1" customWidth="1"/>
    <col min="2051" max="2051" width="16" style="27" customWidth="1"/>
    <col min="2052" max="2052" width="12.81640625" style="27" bestFit="1" customWidth="1"/>
    <col min="2053" max="2053" width="17.7265625" style="27" customWidth="1"/>
    <col min="2054" max="2054" width="14.453125" style="27" bestFit="1" customWidth="1"/>
    <col min="2055" max="2055" width="11.453125" style="27" customWidth="1"/>
    <col min="2056" max="2056" width="13.81640625" style="27" bestFit="1" customWidth="1"/>
    <col min="2057" max="2305" width="10.81640625" style="27"/>
    <col min="2306" max="2306" width="22.26953125" style="27" bestFit="1" customWidth="1"/>
    <col min="2307" max="2307" width="16" style="27" customWidth="1"/>
    <col min="2308" max="2308" width="12.81640625" style="27" bestFit="1" customWidth="1"/>
    <col min="2309" max="2309" width="17.7265625" style="27" customWidth="1"/>
    <col min="2310" max="2310" width="14.453125" style="27" bestFit="1" customWidth="1"/>
    <col min="2311" max="2311" width="11.453125" style="27" customWidth="1"/>
    <col min="2312" max="2312" width="13.81640625" style="27" bestFit="1" customWidth="1"/>
    <col min="2313" max="2561" width="10.81640625" style="27"/>
    <col min="2562" max="2562" width="22.26953125" style="27" bestFit="1" customWidth="1"/>
    <col min="2563" max="2563" width="16" style="27" customWidth="1"/>
    <col min="2564" max="2564" width="12.81640625" style="27" bestFit="1" customWidth="1"/>
    <col min="2565" max="2565" width="17.7265625" style="27" customWidth="1"/>
    <col min="2566" max="2566" width="14.453125" style="27" bestFit="1" customWidth="1"/>
    <col min="2567" max="2567" width="11.453125" style="27" customWidth="1"/>
    <col min="2568" max="2568" width="13.81640625" style="27" bestFit="1" customWidth="1"/>
    <col min="2569" max="2817" width="10.81640625" style="27"/>
    <col min="2818" max="2818" width="22.26953125" style="27" bestFit="1" customWidth="1"/>
    <col min="2819" max="2819" width="16" style="27" customWidth="1"/>
    <col min="2820" max="2820" width="12.81640625" style="27" bestFit="1" customWidth="1"/>
    <col min="2821" max="2821" width="17.7265625" style="27" customWidth="1"/>
    <col min="2822" max="2822" width="14.453125" style="27" bestFit="1" customWidth="1"/>
    <col min="2823" max="2823" width="11.453125" style="27" customWidth="1"/>
    <col min="2824" max="2824" width="13.81640625" style="27" bestFit="1" customWidth="1"/>
    <col min="2825" max="3073" width="10.81640625" style="27"/>
    <col min="3074" max="3074" width="22.26953125" style="27" bestFit="1" customWidth="1"/>
    <col min="3075" max="3075" width="16" style="27" customWidth="1"/>
    <col min="3076" max="3076" width="12.81640625" style="27" bestFit="1" customWidth="1"/>
    <col min="3077" max="3077" width="17.7265625" style="27" customWidth="1"/>
    <col min="3078" max="3078" width="14.453125" style="27" bestFit="1" customWidth="1"/>
    <col min="3079" max="3079" width="11.453125" style="27" customWidth="1"/>
    <col min="3080" max="3080" width="13.81640625" style="27" bestFit="1" customWidth="1"/>
    <col min="3081" max="3329" width="10.81640625" style="27"/>
    <col min="3330" max="3330" width="22.26953125" style="27" bestFit="1" customWidth="1"/>
    <col min="3331" max="3331" width="16" style="27" customWidth="1"/>
    <col min="3332" max="3332" width="12.81640625" style="27" bestFit="1" customWidth="1"/>
    <col min="3333" max="3333" width="17.7265625" style="27" customWidth="1"/>
    <col min="3334" max="3334" width="14.453125" style="27" bestFit="1" customWidth="1"/>
    <col min="3335" max="3335" width="11.453125" style="27" customWidth="1"/>
    <col min="3336" max="3336" width="13.81640625" style="27" bestFit="1" customWidth="1"/>
    <col min="3337" max="3585" width="10.81640625" style="27"/>
    <col min="3586" max="3586" width="22.26953125" style="27" bestFit="1" customWidth="1"/>
    <col min="3587" max="3587" width="16" style="27" customWidth="1"/>
    <col min="3588" max="3588" width="12.81640625" style="27" bestFit="1" customWidth="1"/>
    <col min="3589" max="3589" width="17.7265625" style="27" customWidth="1"/>
    <col min="3590" max="3590" width="14.453125" style="27" bestFit="1" customWidth="1"/>
    <col min="3591" max="3591" width="11.453125" style="27" customWidth="1"/>
    <col min="3592" max="3592" width="13.81640625" style="27" bestFit="1" customWidth="1"/>
    <col min="3593" max="3841" width="10.81640625" style="27"/>
    <col min="3842" max="3842" width="22.26953125" style="27" bestFit="1" customWidth="1"/>
    <col min="3843" max="3843" width="16" style="27" customWidth="1"/>
    <col min="3844" max="3844" width="12.81640625" style="27" bestFit="1" customWidth="1"/>
    <col min="3845" max="3845" width="17.7265625" style="27" customWidth="1"/>
    <col min="3846" max="3846" width="14.453125" style="27" bestFit="1" customWidth="1"/>
    <col min="3847" max="3847" width="11.453125" style="27" customWidth="1"/>
    <col min="3848" max="3848" width="13.81640625" style="27" bestFit="1" customWidth="1"/>
    <col min="3849" max="4097" width="10.81640625" style="27"/>
    <col min="4098" max="4098" width="22.26953125" style="27" bestFit="1" customWidth="1"/>
    <col min="4099" max="4099" width="16" style="27" customWidth="1"/>
    <col min="4100" max="4100" width="12.81640625" style="27" bestFit="1" customWidth="1"/>
    <col min="4101" max="4101" width="17.7265625" style="27" customWidth="1"/>
    <col min="4102" max="4102" width="14.453125" style="27" bestFit="1" customWidth="1"/>
    <col min="4103" max="4103" width="11.453125" style="27" customWidth="1"/>
    <col min="4104" max="4104" width="13.81640625" style="27" bestFit="1" customWidth="1"/>
    <col min="4105" max="4353" width="10.81640625" style="27"/>
    <col min="4354" max="4354" width="22.26953125" style="27" bestFit="1" customWidth="1"/>
    <col min="4355" max="4355" width="16" style="27" customWidth="1"/>
    <col min="4356" max="4356" width="12.81640625" style="27" bestFit="1" customWidth="1"/>
    <col min="4357" max="4357" width="17.7265625" style="27" customWidth="1"/>
    <col min="4358" max="4358" width="14.453125" style="27" bestFit="1" customWidth="1"/>
    <col min="4359" max="4359" width="11.453125" style="27" customWidth="1"/>
    <col min="4360" max="4360" width="13.81640625" style="27" bestFit="1" customWidth="1"/>
    <col min="4361" max="4609" width="10.81640625" style="27"/>
    <col min="4610" max="4610" width="22.26953125" style="27" bestFit="1" customWidth="1"/>
    <col min="4611" max="4611" width="16" style="27" customWidth="1"/>
    <col min="4612" max="4612" width="12.81640625" style="27" bestFit="1" customWidth="1"/>
    <col min="4613" max="4613" width="17.7265625" style="27" customWidth="1"/>
    <col min="4614" max="4614" width="14.453125" style="27" bestFit="1" customWidth="1"/>
    <col min="4615" max="4615" width="11.453125" style="27" customWidth="1"/>
    <col min="4616" max="4616" width="13.81640625" style="27" bestFit="1" customWidth="1"/>
    <col min="4617" max="4865" width="10.81640625" style="27"/>
    <col min="4866" max="4866" width="22.26953125" style="27" bestFit="1" customWidth="1"/>
    <col min="4867" max="4867" width="16" style="27" customWidth="1"/>
    <col min="4868" max="4868" width="12.81640625" style="27" bestFit="1" customWidth="1"/>
    <col min="4869" max="4869" width="17.7265625" style="27" customWidth="1"/>
    <col min="4870" max="4870" width="14.453125" style="27" bestFit="1" customWidth="1"/>
    <col min="4871" max="4871" width="11.453125" style="27" customWidth="1"/>
    <col min="4872" max="4872" width="13.81640625" style="27" bestFit="1" customWidth="1"/>
    <col min="4873" max="5121" width="10.81640625" style="27"/>
    <col min="5122" max="5122" width="22.26953125" style="27" bestFit="1" customWidth="1"/>
    <col min="5123" max="5123" width="16" style="27" customWidth="1"/>
    <col min="5124" max="5124" width="12.81640625" style="27" bestFit="1" customWidth="1"/>
    <col min="5125" max="5125" width="17.7265625" style="27" customWidth="1"/>
    <col min="5126" max="5126" width="14.453125" style="27" bestFit="1" customWidth="1"/>
    <col min="5127" max="5127" width="11.453125" style="27" customWidth="1"/>
    <col min="5128" max="5128" width="13.81640625" style="27" bestFit="1" customWidth="1"/>
    <col min="5129" max="5377" width="10.81640625" style="27"/>
    <col min="5378" max="5378" width="22.26953125" style="27" bestFit="1" customWidth="1"/>
    <col min="5379" max="5379" width="16" style="27" customWidth="1"/>
    <col min="5380" max="5380" width="12.81640625" style="27" bestFit="1" customWidth="1"/>
    <col min="5381" max="5381" width="17.7265625" style="27" customWidth="1"/>
    <col min="5382" max="5382" width="14.453125" style="27" bestFit="1" customWidth="1"/>
    <col min="5383" max="5383" width="11.453125" style="27" customWidth="1"/>
    <col min="5384" max="5384" width="13.81640625" style="27" bestFit="1" customWidth="1"/>
    <col min="5385" max="5633" width="10.81640625" style="27"/>
    <col min="5634" max="5634" width="22.26953125" style="27" bestFit="1" customWidth="1"/>
    <col min="5635" max="5635" width="16" style="27" customWidth="1"/>
    <col min="5636" max="5636" width="12.81640625" style="27" bestFit="1" customWidth="1"/>
    <col min="5637" max="5637" width="17.7265625" style="27" customWidth="1"/>
    <col min="5638" max="5638" width="14.453125" style="27" bestFit="1" customWidth="1"/>
    <col min="5639" max="5639" width="11.453125" style="27" customWidth="1"/>
    <col min="5640" max="5640" width="13.81640625" style="27" bestFit="1" customWidth="1"/>
    <col min="5641" max="5889" width="10.81640625" style="27"/>
    <col min="5890" max="5890" width="22.26953125" style="27" bestFit="1" customWidth="1"/>
    <col min="5891" max="5891" width="16" style="27" customWidth="1"/>
    <col min="5892" max="5892" width="12.81640625" style="27" bestFit="1" customWidth="1"/>
    <col min="5893" max="5893" width="17.7265625" style="27" customWidth="1"/>
    <col min="5894" max="5894" width="14.453125" style="27" bestFit="1" customWidth="1"/>
    <col min="5895" max="5895" width="11.453125" style="27" customWidth="1"/>
    <col min="5896" max="5896" width="13.81640625" style="27" bestFit="1" customWidth="1"/>
    <col min="5897" max="6145" width="10.81640625" style="27"/>
    <col min="6146" max="6146" width="22.26953125" style="27" bestFit="1" customWidth="1"/>
    <col min="6147" max="6147" width="16" style="27" customWidth="1"/>
    <col min="6148" max="6148" width="12.81640625" style="27" bestFit="1" customWidth="1"/>
    <col min="6149" max="6149" width="17.7265625" style="27" customWidth="1"/>
    <col min="6150" max="6150" width="14.453125" style="27" bestFit="1" customWidth="1"/>
    <col min="6151" max="6151" width="11.453125" style="27" customWidth="1"/>
    <col min="6152" max="6152" width="13.81640625" style="27" bestFit="1" customWidth="1"/>
    <col min="6153" max="6401" width="10.81640625" style="27"/>
    <col min="6402" max="6402" width="22.26953125" style="27" bestFit="1" customWidth="1"/>
    <col min="6403" max="6403" width="16" style="27" customWidth="1"/>
    <col min="6404" max="6404" width="12.81640625" style="27" bestFit="1" customWidth="1"/>
    <col min="6405" max="6405" width="17.7265625" style="27" customWidth="1"/>
    <col min="6406" max="6406" width="14.453125" style="27" bestFit="1" customWidth="1"/>
    <col min="6407" max="6407" width="11.453125" style="27" customWidth="1"/>
    <col min="6408" max="6408" width="13.81640625" style="27" bestFit="1" customWidth="1"/>
    <col min="6409" max="6657" width="10.81640625" style="27"/>
    <col min="6658" max="6658" width="22.26953125" style="27" bestFit="1" customWidth="1"/>
    <col min="6659" max="6659" width="16" style="27" customWidth="1"/>
    <col min="6660" max="6660" width="12.81640625" style="27" bestFit="1" customWidth="1"/>
    <col min="6661" max="6661" width="17.7265625" style="27" customWidth="1"/>
    <col min="6662" max="6662" width="14.453125" style="27" bestFit="1" customWidth="1"/>
    <col min="6663" max="6663" width="11.453125" style="27" customWidth="1"/>
    <col min="6664" max="6664" width="13.81640625" style="27" bestFit="1" customWidth="1"/>
    <col min="6665" max="6913" width="10.81640625" style="27"/>
    <col min="6914" max="6914" width="22.26953125" style="27" bestFit="1" customWidth="1"/>
    <col min="6915" max="6915" width="16" style="27" customWidth="1"/>
    <col min="6916" max="6916" width="12.81640625" style="27" bestFit="1" customWidth="1"/>
    <col min="6917" max="6917" width="17.7265625" style="27" customWidth="1"/>
    <col min="6918" max="6918" width="14.453125" style="27" bestFit="1" customWidth="1"/>
    <col min="6919" max="6919" width="11.453125" style="27" customWidth="1"/>
    <col min="6920" max="6920" width="13.81640625" style="27" bestFit="1" customWidth="1"/>
    <col min="6921" max="7169" width="10.81640625" style="27"/>
    <col min="7170" max="7170" width="22.26953125" style="27" bestFit="1" customWidth="1"/>
    <col min="7171" max="7171" width="16" style="27" customWidth="1"/>
    <col min="7172" max="7172" width="12.81640625" style="27" bestFit="1" customWidth="1"/>
    <col min="7173" max="7173" width="17.7265625" style="27" customWidth="1"/>
    <col min="7174" max="7174" width="14.453125" style="27" bestFit="1" customWidth="1"/>
    <col min="7175" max="7175" width="11.453125" style="27" customWidth="1"/>
    <col min="7176" max="7176" width="13.81640625" style="27" bestFit="1" customWidth="1"/>
    <col min="7177" max="7425" width="10.81640625" style="27"/>
    <col min="7426" max="7426" width="22.26953125" style="27" bestFit="1" customWidth="1"/>
    <col min="7427" max="7427" width="16" style="27" customWidth="1"/>
    <col min="7428" max="7428" width="12.81640625" style="27" bestFit="1" customWidth="1"/>
    <col min="7429" max="7429" width="17.7265625" style="27" customWidth="1"/>
    <col min="7430" max="7430" width="14.453125" style="27" bestFit="1" customWidth="1"/>
    <col min="7431" max="7431" width="11.453125" style="27" customWidth="1"/>
    <col min="7432" max="7432" width="13.81640625" style="27" bestFit="1" customWidth="1"/>
    <col min="7433" max="7681" width="10.81640625" style="27"/>
    <col min="7682" max="7682" width="22.26953125" style="27" bestFit="1" customWidth="1"/>
    <col min="7683" max="7683" width="16" style="27" customWidth="1"/>
    <col min="7684" max="7684" width="12.81640625" style="27" bestFit="1" customWidth="1"/>
    <col min="7685" max="7685" width="17.7265625" style="27" customWidth="1"/>
    <col min="7686" max="7686" width="14.453125" style="27" bestFit="1" customWidth="1"/>
    <col min="7687" max="7687" width="11.453125" style="27" customWidth="1"/>
    <col min="7688" max="7688" width="13.81640625" style="27" bestFit="1" customWidth="1"/>
    <col min="7689" max="7937" width="10.81640625" style="27"/>
    <col min="7938" max="7938" width="22.26953125" style="27" bestFit="1" customWidth="1"/>
    <col min="7939" max="7939" width="16" style="27" customWidth="1"/>
    <col min="7940" max="7940" width="12.81640625" style="27" bestFit="1" customWidth="1"/>
    <col min="7941" max="7941" width="17.7265625" style="27" customWidth="1"/>
    <col min="7942" max="7942" width="14.453125" style="27" bestFit="1" customWidth="1"/>
    <col min="7943" max="7943" width="11.453125" style="27" customWidth="1"/>
    <col min="7944" max="7944" width="13.81640625" style="27" bestFit="1" customWidth="1"/>
    <col min="7945" max="8193" width="10.81640625" style="27"/>
    <col min="8194" max="8194" width="22.26953125" style="27" bestFit="1" customWidth="1"/>
    <col min="8195" max="8195" width="16" style="27" customWidth="1"/>
    <col min="8196" max="8196" width="12.81640625" style="27" bestFit="1" customWidth="1"/>
    <col min="8197" max="8197" width="17.7265625" style="27" customWidth="1"/>
    <col min="8198" max="8198" width="14.453125" style="27" bestFit="1" customWidth="1"/>
    <col min="8199" max="8199" width="11.453125" style="27" customWidth="1"/>
    <col min="8200" max="8200" width="13.81640625" style="27" bestFit="1" customWidth="1"/>
    <col min="8201" max="8449" width="10.81640625" style="27"/>
    <col min="8450" max="8450" width="22.26953125" style="27" bestFit="1" customWidth="1"/>
    <col min="8451" max="8451" width="16" style="27" customWidth="1"/>
    <col min="8452" max="8452" width="12.81640625" style="27" bestFit="1" customWidth="1"/>
    <col min="8453" max="8453" width="17.7265625" style="27" customWidth="1"/>
    <col min="8454" max="8454" width="14.453125" style="27" bestFit="1" customWidth="1"/>
    <col min="8455" max="8455" width="11.453125" style="27" customWidth="1"/>
    <col min="8456" max="8456" width="13.81640625" style="27" bestFit="1" customWidth="1"/>
    <col min="8457" max="8705" width="10.81640625" style="27"/>
    <col min="8706" max="8706" width="22.26953125" style="27" bestFit="1" customWidth="1"/>
    <col min="8707" max="8707" width="16" style="27" customWidth="1"/>
    <col min="8708" max="8708" width="12.81640625" style="27" bestFit="1" customWidth="1"/>
    <col min="8709" max="8709" width="17.7265625" style="27" customWidth="1"/>
    <col min="8710" max="8710" width="14.453125" style="27" bestFit="1" customWidth="1"/>
    <col min="8711" max="8711" width="11.453125" style="27" customWidth="1"/>
    <col min="8712" max="8712" width="13.81640625" style="27" bestFit="1" customWidth="1"/>
    <col min="8713" max="8961" width="10.81640625" style="27"/>
    <col min="8962" max="8962" width="22.26953125" style="27" bestFit="1" customWidth="1"/>
    <col min="8963" max="8963" width="16" style="27" customWidth="1"/>
    <col min="8964" max="8964" width="12.81640625" style="27" bestFit="1" customWidth="1"/>
    <col min="8965" max="8965" width="17.7265625" style="27" customWidth="1"/>
    <col min="8966" max="8966" width="14.453125" style="27" bestFit="1" customWidth="1"/>
    <col min="8967" max="8967" width="11.453125" style="27" customWidth="1"/>
    <col min="8968" max="8968" width="13.81640625" style="27" bestFit="1" customWidth="1"/>
    <col min="8969" max="9217" width="10.81640625" style="27"/>
    <col min="9218" max="9218" width="22.26953125" style="27" bestFit="1" customWidth="1"/>
    <col min="9219" max="9219" width="16" style="27" customWidth="1"/>
    <col min="9220" max="9220" width="12.81640625" style="27" bestFit="1" customWidth="1"/>
    <col min="9221" max="9221" width="17.7265625" style="27" customWidth="1"/>
    <col min="9222" max="9222" width="14.453125" style="27" bestFit="1" customWidth="1"/>
    <col min="9223" max="9223" width="11.453125" style="27" customWidth="1"/>
    <col min="9224" max="9224" width="13.81640625" style="27" bestFit="1" customWidth="1"/>
    <col min="9225" max="9473" width="10.81640625" style="27"/>
    <col min="9474" max="9474" width="22.26953125" style="27" bestFit="1" customWidth="1"/>
    <col min="9475" max="9475" width="16" style="27" customWidth="1"/>
    <col min="9476" max="9476" width="12.81640625" style="27" bestFit="1" customWidth="1"/>
    <col min="9477" max="9477" width="17.7265625" style="27" customWidth="1"/>
    <col min="9478" max="9478" width="14.453125" style="27" bestFit="1" customWidth="1"/>
    <col min="9479" max="9479" width="11.453125" style="27" customWidth="1"/>
    <col min="9480" max="9480" width="13.81640625" style="27" bestFit="1" customWidth="1"/>
    <col min="9481" max="9729" width="10.81640625" style="27"/>
    <col min="9730" max="9730" width="22.26953125" style="27" bestFit="1" customWidth="1"/>
    <col min="9731" max="9731" width="16" style="27" customWidth="1"/>
    <col min="9732" max="9732" width="12.81640625" style="27" bestFit="1" customWidth="1"/>
    <col min="9733" max="9733" width="17.7265625" style="27" customWidth="1"/>
    <col min="9734" max="9734" width="14.453125" style="27" bestFit="1" customWidth="1"/>
    <col min="9735" max="9735" width="11.453125" style="27" customWidth="1"/>
    <col min="9736" max="9736" width="13.81640625" style="27" bestFit="1" customWidth="1"/>
    <col min="9737" max="9985" width="10.81640625" style="27"/>
    <col min="9986" max="9986" width="22.26953125" style="27" bestFit="1" customWidth="1"/>
    <col min="9987" max="9987" width="16" style="27" customWidth="1"/>
    <col min="9988" max="9988" width="12.81640625" style="27" bestFit="1" customWidth="1"/>
    <col min="9989" max="9989" width="17.7265625" style="27" customWidth="1"/>
    <col min="9990" max="9990" width="14.453125" style="27" bestFit="1" customWidth="1"/>
    <col min="9991" max="9991" width="11.453125" style="27" customWidth="1"/>
    <col min="9992" max="9992" width="13.81640625" style="27" bestFit="1" customWidth="1"/>
    <col min="9993" max="10241" width="10.81640625" style="27"/>
    <col min="10242" max="10242" width="22.26953125" style="27" bestFit="1" customWidth="1"/>
    <col min="10243" max="10243" width="16" style="27" customWidth="1"/>
    <col min="10244" max="10244" width="12.81640625" style="27" bestFit="1" customWidth="1"/>
    <col min="10245" max="10245" width="17.7265625" style="27" customWidth="1"/>
    <col min="10246" max="10246" width="14.453125" style="27" bestFit="1" customWidth="1"/>
    <col min="10247" max="10247" width="11.453125" style="27" customWidth="1"/>
    <col min="10248" max="10248" width="13.81640625" style="27" bestFit="1" customWidth="1"/>
    <col min="10249" max="10497" width="10.81640625" style="27"/>
    <col min="10498" max="10498" width="22.26953125" style="27" bestFit="1" customWidth="1"/>
    <col min="10499" max="10499" width="16" style="27" customWidth="1"/>
    <col min="10500" max="10500" width="12.81640625" style="27" bestFit="1" customWidth="1"/>
    <col min="10501" max="10501" width="17.7265625" style="27" customWidth="1"/>
    <col min="10502" max="10502" width="14.453125" style="27" bestFit="1" customWidth="1"/>
    <col min="10503" max="10503" width="11.453125" style="27" customWidth="1"/>
    <col min="10504" max="10504" width="13.81640625" style="27" bestFit="1" customWidth="1"/>
    <col min="10505" max="10753" width="10.81640625" style="27"/>
    <col min="10754" max="10754" width="22.26953125" style="27" bestFit="1" customWidth="1"/>
    <col min="10755" max="10755" width="16" style="27" customWidth="1"/>
    <col min="10756" max="10756" width="12.81640625" style="27" bestFit="1" customWidth="1"/>
    <col min="10757" max="10757" width="17.7265625" style="27" customWidth="1"/>
    <col min="10758" max="10758" width="14.453125" style="27" bestFit="1" customWidth="1"/>
    <col min="10759" max="10759" width="11.453125" style="27" customWidth="1"/>
    <col min="10760" max="10760" width="13.81640625" style="27" bestFit="1" customWidth="1"/>
    <col min="10761" max="11009" width="10.81640625" style="27"/>
    <col min="11010" max="11010" width="22.26953125" style="27" bestFit="1" customWidth="1"/>
    <col min="11011" max="11011" width="16" style="27" customWidth="1"/>
    <col min="11012" max="11012" width="12.81640625" style="27" bestFit="1" customWidth="1"/>
    <col min="11013" max="11013" width="17.7265625" style="27" customWidth="1"/>
    <col min="11014" max="11014" width="14.453125" style="27" bestFit="1" customWidth="1"/>
    <col min="11015" max="11015" width="11.453125" style="27" customWidth="1"/>
    <col min="11016" max="11016" width="13.81640625" style="27" bestFit="1" customWidth="1"/>
    <col min="11017" max="11265" width="10.81640625" style="27"/>
    <col min="11266" max="11266" width="22.26953125" style="27" bestFit="1" customWidth="1"/>
    <col min="11267" max="11267" width="16" style="27" customWidth="1"/>
    <col min="11268" max="11268" width="12.81640625" style="27" bestFit="1" customWidth="1"/>
    <col min="11269" max="11269" width="17.7265625" style="27" customWidth="1"/>
    <col min="11270" max="11270" width="14.453125" style="27" bestFit="1" customWidth="1"/>
    <col min="11271" max="11271" width="11.453125" style="27" customWidth="1"/>
    <col min="11272" max="11272" width="13.81640625" style="27" bestFit="1" customWidth="1"/>
    <col min="11273" max="11521" width="10.81640625" style="27"/>
    <col min="11522" max="11522" width="22.26953125" style="27" bestFit="1" customWidth="1"/>
    <col min="11523" max="11523" width="16" style="27" customWidth="1"/>
    <col min="11524" max="11524" width="12.81640625" style="27" bestFit="1" customWidth="1"/>
    <col min="11525" max="11525" width="17.7265625" style="27" customWidth="1"/>
    <col min="11526" max="11526" width="14.453125" style="27" bestFit="1" customWidth="1"/>
    <col min="11527" max="11527" width="11.453125" style="27" customWidth="1"/>
    <col min="11528" max="11528" width="13.81640625" style="27" bestFit="1" customWidth="1"/>
    <col min="11529" max="11777" width="10.81640625" style="27"/>
    <col min="11778" max="11778" width="22.26953125" style="27" bestFit="1" customWidth="1"/>
    <col min="11779" max="11779" width="16" style="27" customWidth="1"/>
    <col min="11780" max="11780" width="12.81640625" style="27" bestFit="1" customWidth="1"/>
    <col min="11781" max="11781" width="17.7265625" style="27" customWidth="1"/>
    <col min="11782" max="11782" width="14.453125" style="27" bestFit="1" customWidth="1"/>
    <col min="11783" max="11783" width="11.453125" style="27" customWidth="1"/>
    <col min="11784" max="11784" width="13.81640625" style="27" bestFit="1" customWidth="1"/>
    <col min="11785" max="12033" width="10.81640625" style="27"/>
    <col min="12034" max="12034" width="22.26953125" style="27" bestFit="1" customWidth="1"/>
    <col min="12035" max="12035" width="16" style="27" customWidth="1"/>
    <col min="12036" max="12036" width="12.81640625" style="27" bestFit="1" customWidth="1"/>
    <col min="12037" max="12037" width="17.7265625" style="27" customWidth="1"/>
    <col min="12038" max="12038" width="14.453125" style="27" bestFit="1" customWidth="1"/>
    <col min="12039" max="12039" width="11.453125" style="27" customWidth="1"/>
    <col min="12040" max="12040" width="13.81640625" style="27" bestFit="1" customWidth="1"/>
    <col min="12041" max="12289" width="10.81640625" style="27"/>
    <col min="12290" max="12290" width="22.26953125" style="27" bestFit="1" customWidth="1"/>
    <col min="12291" max="12291" width="16" style="27" customWidth="1"/>
    <col min="12292" max="12292" width="12.81640625" style="27" bestFit="1" customWidth="1"/>
    <col min="12293" max="12293" width="17.7265625" style="27" customWidth="1"/>
    <col min="12294" max="12294" width="14.453125" style="27" bestFit="1" customWidth="1"/>
    <col min="12295" max="12295" width="11.453125" style="27" customWidth="1"/>
    <col min="12296" max="12296" width="13.81640625" style="27" bestFit="1" customWidth="1"/>
    <col min="12297" max="12545" width="10.81640625" style="27"/>
    <col min="12546" max="12546" width="22.26953125" style="27" bestFit="1" customWidth="1"/>
    <col min="12547" max="12547" width="16" style="27" customWidth="1"/>
    <col min="12548" max="12548" width="12.81640625" style="27" bestFit="1" customWidth="1"/>
    <col min="12549" max="12549" width="17.7265625" style="27" customWidth="1"/>
    <col min="12550" max="12550" width="14.453125" style="27" bestFit="1" customWidth="1"/>
    <col min="12551" max="12551" width="11.453125" style="27" customWidth="1"/>
    <col min="12552" max="12552" width="13.81640625" style="27" bestFit="1" customWidth="1"/>
    <col min="12553" max="12801" width="10.81640625" style="27"/>
    <col min="12802" max="12802" width="22.26953125" style="27" bestFit="1" customWidth="1"/>
    <col min="12803" max="12803" width="16" style="27" customWidth="1"/>
    <col min="12804" max="12804" width="12.81640625" style="27" bestFit="1" customWidth="1"/>
    <col min="12805" max="12805" width="17.7265625" style="27" customWidth="1"/>
    <col min="12806" max="12806" width="14.453125" style="27" bestFit="1" customWidth="1"/>
    <col min="12807" max="12807" width="11.453125" style="27" customWidth="1"/>
    <col min="12808" max="12808" width="13.81640625" style="27" bestFit="1" customWidth="1"/>
    <col min="12809" max="13057" width="10.81640625" style="27"/>
    <col min="13058" max="13058" width="22.26953125" style="27" bestFit="1" customWidth="1"/>
    <col min="13059" max="13059" width="16" style="27" customWidth="1"/>
    <col min="13060" max="13060" width="12.81640625" style="27" bestFit="1" customWidth="1"/>
    <col min="13061" max="13061" width="17.7265625" style="27" customWidth="1"/>
    <col min="13062" max="13062" width="14.453125" style="27" bestFit="1" customWidth="1"/>
    <col min="13063" max="13063" width="11.453125" style="27" customWidth="1"/>
    <col min="13064" max="13064" width="13.81640625" style="27" bestFit="1" customWidth="1"/>
    <col min="13065" max="13313" width="10.81640625" style="27"/>
    <col min="13314" max="13314" width="22.26953125" style="27" bestFit="1" customWidth="1"/>
    <col min="13315" max="13315" width="16" style="27" customWidth="1"/>
    <col min="13316" max="13316" width="12.81640625" style="27" bestFit="1" customWidth="1"/>
    <col min="13317" max="13317" width="17.7265625" style="27" customWidth="1"/>
    <col min="13318" max="13318" width="14.453125" style="27" bestFit="1" customWidth="1"/>
    <col min="13319" max="13319" width="11.453125" style="27" customWidth="1"/>
    <col min="13320" max="13320" width="13.81640625" style="27" bestFit="1" customWidth="1"/>
    <col min="13321" max="13569" width="10.81640625" style="27"/>
    <col min="13570" max="13570" width="22.26953125" style="27" bestFit="1" customWidth="1"/>
    <col min="13571" max="13571" width="16" style="27" customWidth="1"/>
    <col min="13572" max="13572" width="12.81640625" style="27" bestFit="1" customWidth="1"/>
    <col min="13573" max="13573" width="17.7265625" style="27" customWidth="1"/>
    <col min="13574" max="13574" width="14.453125" style="27" bestFit="1" customWidth="1"/>
    <col min="13575" max="13575" width="11.453125" style="27" customWidth="1"/>
    <col min="13576" max="13576" width="13.81640625" style="27" bestFit="1" customWidth="1"/>
    <col min="13577" max="13825" width="10.81640625" style="27"/>
    <col min="13826" max="13826" width="22.26953125" style="27" bestFit="1" customWidth="1"/>
    <col min="13827" max="13827" width="16" style="27" customWidth="1"/>
    <col min="13828" max="13828" width="12.81640625" style="27" bestFit="1" customWidth="1"/>
    <col min="13829" max="13829" width="17.7265625" style="27" customWidth="1"/>
    <col min="13830" max="13830" width="14.453125" style="27" bestFit="1" customWidth="1"/>
    <col min="13831" max="13831" width="11.453125" style="27" customWidth="1"/>
    <col min="13832" max="13832" width="13.81640625" style="27" bestFit="1" customWidth="1"/>
    <col min="13833" max="14081" width="10.81640625" style="27"/>
    <col min="14082" max="14082" width="22.26953125" style="27" bestFit="1" customWidth="1"/>
    <col min="14083" max="14083" width="16" style="27" customWidth="1"/>
    <col min="14084" max="14084" width="12.81640625" style="27" bestFit="1" customWidth="1"/>
    <col min="14085" max="14085" width="17.7265625" style="27" customWidth="1"/>
    <col min="14086" max="14086" width="14.453125" style="27" bestFit="1" customWidth="1"/>
    <col min="14087" max="14087" width="11.453125" style="27" customWidth="1"/>
    <col min="14088" max="14088" width="13.81640625" style="27" bestFit="1" customWidth="1"/>
    <col min="14089" max="14337" width="10.81640625" style="27"/>
    <col min="14338" max="14338" width="22.26953125" style="27" bestFit="1" customWidth="1"/>
    <col min="14339" max="14339" width="16" style="27" customWidth="1"/>
    <col min="14340" max="14340" width="12.81640625" style="27" bestFit="1" customWidth="1"/>
    <col min="14341" max="14341" width="17.7265625" style="27" customWidth="1"/>
    <col min="14342" max="14342" width="14.453125" style="27" bestFit="1" customWidth="1"/>
    <col min="14343" max="14343" width="11.453125" style="27" customWidth="1"/>
    <col min="14344" max="14344" width="13.81640625" style="27" bestFit="1" customWidth="1"/>
    <col min="14345" max="14593" width="10.81640625" style="27"/>
    <col min="14594" max="14594" width="22.26953125" style="27" bestFit="1" customWidth="1"/>
    <col min="14595" max="14595" width="16" style="27" customWidth="1"/>
    <col min="14596" max="14596" width="12.81640625" style="27" bestFit="1" customWidth="1"/>
    <col min="14597" max="14597" width="17.7265625" style="27" customWidth="1"/>
    <col min="14598" max="14598" width="14.453125" style="27" bestFit="1" customWidth="1"/>
    <col min="14599" max="14599" width="11.453125" style="27" customWidth="1"/>
    <col min="14600" max="14600" width="13.81640625" style="27" bestFit="1" customWidth="1"/>
    <col min="14601" max="14849" width="10.81640625" style="27"/>
    <col min="14850" max="14850" width="22.26953125" style="27" bestFit="1" customWidth="1"/>
    <col min="14851" max="14851" width="16" style="27" customWidth="1"/>
    <col min="14852" max="14852" width="12.81640625" style="27" bestFit="1" customWidth="1"/>
    <col min="14853" max="14853" width="17.7265625" style="27" customWidth="1"/>
    <col min="14854" max="14854" width="14.453125" style="27" bestFit="1" customWidth="1"/>
    <col min="14855" max="14855" width="11.453125" style="27" customWidth="1"/>
    <col min="14856" max="14856" width="13.81640625" style="27" bestFit="1" customWidth="1"/>
    <col min="14857" max="15105" width="10.81640625" style="27"/>
    <col min="15106" max="15106" width="22.26953125" style="27" bestFit="1" customWidth="1"/>
    <col min="15107" max="15107" width="16" style="27" customWidth="1"/>
    <col min="15108" max="15108" width="12.81640625" style="27" bestFit="1" customWidth="1"/>
    <col min="15109" max="15109" width="17.7265625" style="27" customWidth="1"/>
    <col min="15110" max="15110" width="14.453125" style="27" bestFit="1" customWidth="1"/>
    <col min="15111" max="15111" width="11.453125" style="27" customWidth="1"/>
    <col min="15112" max="15112" width="13.81640625" style="27" bestFit="1" customWidth="1"/>
    <col min="15113" max="15361" width="10.81640625" style="27"/>
    <col min="15362" max="15362" width="22.26953125" style="27" bestFit="1" customWidth="1"/>
    <col min="15363" max="15363" width="16" style="27" customWidth="1"/>
    <col min="15364" max="15364" width="12.81640625" style="27" bestFit="1" customWidth="1"/>
    <col min="15365" max="15365" width="17.7265625" style="27" customWidth="1"/>
    <col min="15366" max="15366" width="14.453125" style="27" bestFit="1" customWidth="1"/>
    <col min="15367" max="15367" width="11.453125" style="27" customWidth="1"/>
    <col min="15368" max="15368" width="13.81640625" style="27" bestFit="1" customWidth="1"/>
    <col min="15369" max="15617" width="10.81640625" style="27"/>
    <col min="15618" max="15618" width="22.26953125" style="27" bestFit="1" customWidth="1"/>
    <col min="15619" max="15619" width="16" style="27" customWidth="1"/>
    <col min="15620" max="15620" width="12.81640625" style="27" bestFit="1" customWidth="1"/>
    <col min="15621" max="15621" width="17.7265625" style="27" customWidth="1"/>
    <col min="15622" max="15622" width="14.453125" style="27" bestFit="1" customWidth="1"/>
    <col min="15623" max="15623" width="11.453125" style="27" customWidth="1"/>
    <col min="15624" max="15624" width="13.81640625" style="27" bestFit="1" customWidth="1"/>
    <col min="15625" max="15873" width="10.81640625" style="27"/>
    <col min="15874" max="15874" width="22.26953125" style="27" bestFit="1" customWidth="1"/>
    <col min="15875" max="15875" width="16" style="27" customWidth="1"/>
    <col min="15876" max="15876" width="12.81640625" style="27" bestFit="1" customWidth="1"/>
    <col min="15877" max="15877" width="17.7265625" style="27" customWidth="1"/>
    <col min="15878" max="15878" width="14.453125" style="27" bestFit="1" customWidth="1"/>
    <col min="15879" max="15879" width="11.453125" style="27" customWidth="1"/>
    <col min="15880" max="15880" width="13.81640625" style="27" bestFit="1" customWidth="1"/>
    <col min="15881" max="16129" width="10.81640625" style="27"/>
    <col min="16130" max="16130" width="22.26953125" style="27" bestFit="1" customWidth="1"/>
    <col min="16131" max="16131" width="16" style="27" customWidth="1"/>
    <col min="16132" max="16132" width="12.81640625" style="27" bestFit="1" customWidth="1"/>
    <col min="16133" max="16133" width="17.7265625" style="27" customWidth="1"/>
    <col min="16134" max="16134" width="14.453125" style="27" bestFit="1" customWidth="1"/>
    <col min="16135" max="16135" width="11.453125" style="27" customWidth="1"/>
    <col min="16136" max="16136" width="13.81640625" style="27" bestFit="1" customWidth="1"/>
    <col min="16137" max="16384" width="10.81640625" style="27"/>
  </cols>
  <sheetData>
    <row r="2" spans="1:19" ht="14.5" x14ac:dyDescent="0.35">
      <c r="A2" s="54" t="s">
        <v>47</v>
      </c>
      <c r="B2" s="54"/>
      <c r="C2" s="49">
        <f>+CuentoAbuelaConPrestamo!D20</f>
        <v>150000</v>
      </c>
      <c r="D2" s="48"/>
      <c r="E2" s="41" t="s">
        <v>46</v>
      </c>
      <c r="F2" s="30">
        <f>SUM(F9:F68)</f>
        <v>-156751.19968464877</v>
      </c>
    </row>
    <row r="3" spans="1:19" x14ac:dyDescent="0.25">
      <c r="A3" s="54" t="s">
        <v>45</v>
      </c>
      <c r="B3" s="54"/>
      <c r="C3" s="47">
        <v>1.4999999999999999E-2</v>
      </c>
      <c r="E3" s="46" t="s">
        <v>44</v>
      </c>
      <c r="F3" s="45">
        <f>SUM(E9:E68)</f>
        <v>-150000.00000000003</v>
      </c>
      <c r="L3" s="44"/>
      <c r="M3" s="43">
        <v>2020</v>
      </c>
      <c r="N3" s="43">
        <v>2021</v>
      </c>
      <c r="O3" s="43">
        <v>2022</v>
      </c>
      <c r="P3" s="43">
        <v>2023</v>
      </c>
      <c r="Q3" s="43">
        <v>2024</v>
      </c>
      <c r="R3" s="43">
        <v>2025</v>
      </c>
      <c r="S3" s="43" t="s">
        <v>43</v>
      </c>
    </row>
    <row r="4" spans="1:19" ht="14.5" x14ac:dyDescent="0.35">
      <c r="A4" s="54" t="s">
        <v>42</v>
      </c>
      <c r="B4" s="54"/>
      <c r="C4" s="42">
        <v>4</v>
      </c>
      <c r="E4" s="41" t="s">
        <v>41</v>
      </c>
      <c r="F4" s="30">
        <f>SUM(D9:D68)</f>
        <v>-6751.1996846487391</v>
      </c>
      <c r="H4" s="28"/>
      <c r="L4" s="40" t="s">
        <v>35</v>
      </c>
      <c r="M4" s="39">
        <f>+D9+D10+D11+D12+D13+D14+D15+D16</f>
        <v>-1362.5</v>
      </c>
      <c r="N4" s="39">
        <f>SUM(D17:D28)</f>
        <v>-2143.539212361457</v>
      </c>
      <c r="O4" s="39">
        <f>SUM(D29:D40)</f>
        <v>-1630.4192500984232</v>
      </c>
      <c r="P4" s="39">
        <f>SUM(D41:D52)</f>
        <v>-1071.1458171937511</v>
      </c>
      <c r="Q4" s="39">
        <f>SUM(D53:D64)</f>
        <v>-503.42536673270405</v>
      </c>
      <c r="R4" s="39">
        <f>SUM(D65:D68)</f>
        <v>-40.170038262403892</v>
      </c>
      <c r="S4" s="39">
        <f>SUM(M4:R4)</f>
        <v>-6751.1996846487391</v>
      </c>
    </row>
    <row r="5" spans="1:19" x14ac:dyDescent="0.25">
      <c r="A5" s="54" t="s">
        <v>33</v>
      </c>
      <c r="B5" s="54"/>
      <c r="C5" s="30">
        <f>PMT(C3/12,C4*12,C2,0)</f>
        <v>-3221.6395767635158</v>
      </c>
      <c r="L5" s="40" t="s">
        <v>40</v>
      </c>
      <c r="M5" s="39">
        <f>+E9+E10+E11+E12+E13+E14+E15+E16</f>
        <v>0</v>
      </c>
      <c r="N5" s="39">
        <f>SUM(E17:E28)</f>
        <v>-24379.577401746676</v>
      </c>
      <c r="O5" s="39">
        <f>SUM(E29:E40)</f>
        <v>-37029.255671063773</v>
      </c>
      <c r="P5" s="39">
        <f>SUM(E41:E52)</f>
        <v>-37588.529103968431</v>
      </c>
      <c r="Q5" s="39">
        <f>SUM(E53:E64)</f>
        <v>-38156.24955442948</v>
      </c>
      <c r="R5" s="39">
        <f>SUM(E65:E68)</f>
        <v>-12846.388268791659</v>
      </c>
      <c r="S5" s="39">
        <f>SUM(M5:R5)</f>
        <v>-150000</v>
      </c>
    </row>
    <row r="6" spans="1:19" x14ac:dyDescent="0.25">
      <c r="L6" s="40" t="s">
        <v>39</v>
      </c>
      <c r="M6" s="39">
        <f t="shared" ref="M6:S6" si="0">SUM(M4:M5)</f>
        <v>-1362.5</v>
      </c>
      <c r="N6" s="39">
        <f t="shared" si="0"/>
        <v>-26523.116614108134</v>
      </c>
      <c r="O6" s="39">
        <f t="shared" si="0"/>
        <v>-38659.674921162194</v>
      </c>
      <c r="P6" s="39">
        <f t="shared" si="0"/>
        <v>-38659.674921162179</v>
      </c>
      <c r="Q6" s="39">
        <f t="shared" si="0"/>
        <v>-38659.674921162186</v>
      </c>
      <c r="R6" s="39">
        <f t="shared" si="0"/>
        <v>-12886.558307054063</v>
      </c>
      <c r="S6" s="39">
        <f t="shared" si="0"/>
        <v>-156751.19968464875</v>
      </c>
    </row>
    <row r="8" spans="1:19" x14ac:dyDescent="0.25">
      <c r="A8" s="31" t="s">
        <v>38</v>
      </c>
      <c r="B8" s="31" t="s">
        <v>37</v>
      </c>
      <c r="C8" s="37" t="s">
        <v>36</v>
      </c>
      <c r="D8" s="37" t="s">
        <v>35</v>
      </c>
      <c r="E8" s="37" t="s">
        <v>34</v>
      </c>
      <c r="F8" s="37" t="s">
        <v>33</v>
      </c>
    </row>
    <row r="9" spans="1:19" x14ac:dyDescent="0.25">
      <c r="A9" s="31"/>
      <c r="B9" s="31">
        <v>59</v>
      </c>
      <c r="C9" s="30">
        <f>+C2</f>
        <v>150000</v>
      </c>
      <c r="D9" s="37">
        <f>-C2*(0.004/12)</f>
        <v>-50</v>
      </c>
      <c r="E9" s="37"/>
      <c r="F9" s="30">
        <f t="shared" ref="F9:F40" si="1">+D9+E9</f>
        <v>-50</v>
      </c>
    </row>
    <row r="10" spans="1:19" x14ac:dyDescent="0.25">
      <c r="A10" s="31"/>
      <c r="B10" s="31">
        <f t="shared" ref="B10:B41" si="2">+B9-1</f>
        <v>58</v>
      </c>
      <c r="C10" s="30">
        <f t="shared" ref="C10:C41" si="3">+C9+E10</f>
        <v>150000</v>
      </c>
      <c r="D10" s="37">
        <f>-C2*(0.015/12)</f>
        <v>-187.5</v>
      </c>
      <c r="E10" s="37"/>
      <c r="F10" s="30">
        <f t="shared" si="1"/>
        <v>-187.5</v>
      </c>
    </row>
    <row r="11" spans="1:19" x14ac:dyDescent="0.25">
      <c r="A11" s="31"/>
      <c r="B11" s="31">
        <f t="shared" si="2"/>
        <v>57</v>
      </c>
      <c r="C11" s="30">
        <f t="shared" si="3"/>
        <v>150000</v>
      </c>
      <c r="D11" s="37">
        <f t="shared" ref="D11:D20" si="4">+D10</f>
        <v>-187.5</v>
      </c>
      <c r="E11" s="37"/>
      <c r="F11" s="30">
        <f t="shared" si="1"/>
        <v>-187.5</v>
      </c>
    </row>
    <row r="12" spans="1:19" x14ac:dyDescent="0.25">
      <c r="A12" s="31"/>
      <c r="B12" s="31">
        <f t="shared" si="2"/>
        <v>56</v>
      </c>
      <c r="C12" s="30">
        <f t="shared" si="3"/>
        <v>150000</v>
      </c>
      <c r="D12" s="37">
        <f t="shared" si="4"/>
        <v>-187.5</v>
      </c>
      <c r="E12" s="37"/>
      <c r="F12" s="30">
        <f t="shared" si="1"/>
        <v>-187.5</v>
      </c>
    </row>
    <row r="13" spans="1:19" x14ac:dyDescent="0.25">
      <c r="A13" s="31"/>
      <c r="B13" s="31">
        <f t="shared" si="2"/>
        <v>55</v>
      </c>
      <c r="C13" s="30">
        <f t="shared" si="3"/>
        <v>150000</v>
      </c>
      <c r="D13" s="37">
        <f t="shared" si="4"/>
        <v>-187.5</v>
      </c>
      <c r="E13" s="37"/>
      <c r="F13" s="30">
        <f t="shared" si="1"/>
        <v>-187.5</v>
      </c>
    </row>
    <row r="14" spans="1:19" x14ac:dyDescent="0.25">
      <c r="A14" s="31"/>
      <c r="B14" s="31">
        <f t="shared" si="2"/>
        <v>54</v>
      </c>
      <c r="C14" s="30">
        <f t="shared" si="3"/>
        <v>150000</v>
      </c>
      <c r="D14" s="37">
        <f t="shared" si="4"/>
        <v>-187.5</v>
      </c>
      <c r="E14" s="37"/>
      <c r="F14" s="30">
        <f t="shared" si="1"/>
        <v>-187.5</v>
      </c>
    </row>
    <row r="15" spans="1:19" x14ac:dyDescent="0.25">
      <c r="A15" s="31"/>
      <c r="B15" s="31">
        <f t="shared" si="2"/>
        <v>53</v>
      </c>
      <c r="C15" s="30">
        <f t="shared" si="3"/>
        <v>150000</v>
      </c>
      <c r="D15" s="37">
        <f t="shared" si="4"/>
        <v>-187.5</v>
      </c>
      <c r="E15" s="37"/>
      <c r="F15" s="30">
        <f t="shared" si="1"/>
        <v>-187.5</v>
      </c>
    </row>
    <row r="16" spans="1:19" x14ac:dyDescent="0.25">
      <c r="A16" s="35"/>
      <c r="B16" s="35">
        <f t="shared" si="2"/>
        <v>52</v>
      </c>
      <c r="C16" s="34">
        <f t="shared" si="3"/>
        <v>150000</v>
      </c>
      <c r="D16" s="38">
        <f t="shared" si="4"/>
        <v>-187.5</v>
      </c>
      <c r="E16" s="38"/>
      <c r="F16" s="34">
        <f t="shared" si="1"/>
        <v>-187.5</v>
      </c>
    </row>
    <row r="17" spans="1:9" x14ac:dyDescent="0.25">
      <c r="A17" s="31"/>
      <c r="B17" s="31">
        <f t="shared" si="2"/>
        <v>51</v>
      </c>
      <c r="C17" s="30">
        <f t="shared" si="3"/>
        <v>150000</v>
      </c>
      <c r="D17" s="37">
        <f t="shared" si="4"/>
        <v>-187.5</v>
      </c>
      <c r="E17" s="37"/>
      <c r="F17" s="30">
        <f t="shared" si="1"/>
        <v>-187.5</v>
      </c>
      <c r="H17" s="27" t="s">
        <v>24</v>
      </c>
      <c r="I17" s="27">
        <v>2021</v>
      </c>
    </row>
    <row r="18" spans="1:9" x14ac:dyDescent="0.25">
      <c r="A18" s="31"/>
      <c r="B18" s="31">
        <f t="shared" si="2"/>
        <v>50</v>
      </c>
      <c r="C18" s="30">
        <f t="shared" si="3"/>
        <v>150000</v>
      </c>
      <c r="D18" s="37">
        <f t="shared" si="4"/>
        <v>-187.5</v>
      </c>
      <c r="E18" s="37"/>
      <c r="F18" s="30">
        <f t="shared" si="1"/>
        <v>-187.5</v>
      </c>
      <c r="H18" s="27" t="s">
        <v>23</v>
      </c>
      <c r="I18" s="27">
        <v>2021</v>
      </c>
    </row>
    <row r="19" spans="1:9" x14ac:dyDescent="0.25">
      <c r="A19" s="31"/>
      <c r="B19" s="31">
        <f t="shared" si="2"/>
        <v>49</v>
      </c>
      <c r="C19" s="30">
        <f t="shared" si="3"/>
        <v>150000</v>
      </c>
      <c r="D19" s="37">
        <f t="shared" si="4"/>
        <v>-187.5</v>
      </c>
      <c r="E19" s="37"/>
      <c r="F19" s="30">
        <f t="shared" si="1"/>
        <v>-187.5</v>
      </c>
      <c r="H19" s="27" t="s">
        <v>22</v>
      </c>
      <c r="I19" s="27">
        <v>2021</v>
      </c>
    </row>
    <row r="20" spans="1:9" x14ac:dyDescent="0.25">
      <c r="A20" s="32">
        <v>0</v>
      </c>
      <c r="B20" s="31">
        <f t="shared" si="2"/>
        <v>48</v>
      </c>
      <c r="C20" s="30">
        <f t="shared" si="3"/>
        <v>150000</v>
      </c>
      <c r="D20" s="37">
        <f t="shared" si="4"/>
        <v>-187.5</v>
      </c>
      <c r="E20" s="30"/>
      <c r="F20" s="30">
        <f t="shared" si="1"/>
        <v>-187.5</v>
      </c>
      <c r="H20" s="27" t="s">
        <v>21</v>
      </c>
      <c r="I20" s="27">
        <v>2021</v>
      </c>
    </row>
    <row r="21" spans="1:9" x14ac:dyDescent="0.25">
      <c r="A21" s="32">
        <v>1</v>
      </c>
      <c r="B21" s="31">
        <f t="shared" si="2"/>
        <v>47</v>
      </c>
      <c r="C21" s="30">
        <f t="shared" si="3"/>
        <v>146965.86042323647</v>
      </c>
      <c r="D21" s="30">
        <f t="shared" ref="D21:D68" si="5">IPMT($C$3/12,A21,$C$4*12,$C$2,0)</f>
        <v>-187.5</v>
      </c>
      <c r="E21" s="30">
        <f t="shared" ref="E21:E68" si="6">PPMT($C$3/12,A21,$C$4*12,$C$2,0)</f>
        <v>-3034.1395767635158</v>
      </c>
      <c r="F21" s="30">
        <f t="shared" si="1"/>
        <v>-3221.6395767635158</v>
      </c>
      <c r="H21" s="27" t="s">
        <v>32</v>
      </c>
      <c r="I21" s="27">
        <v>2021</v>
      </c>
    </row>
    <row r="22" spans="1:9" x14ac:dyDescent="0.25">
      <c r="A22" s="32">
        <f t="shared" ref="A22:A68" si="7">1+A21</f>
        <v>2</v>
      </c>
      <c r="B22" s="31">
        <f t="shared" si="2"/>
        <v>46</v>
      </c>
      <c r="C22" s="30">
        <f t="shared" si="3"/>
        <v>143927.92817200199</v>
      </c>
      <c r="D22" s="30">
        <f t="shared" si="5"/>
        <v>-183.70732552904562</v>
      </c>
      <c r="E22" s="30">
        <f t="shared" si="6"/>
        <v>-3037.9322512344702</v>
      </c>
      <c r="F22" s="30">
        <f t="shared" si="1"/>
        <v>-3221.6395767635158</v>
      </c>
      <c r="H22" s="27" t="s">
        <v>31</v>
      </c>
      <c r="I22" s="27">
        <v>2021</v>
      </c>
    </row>
    <row r="23" spans="1:9" x14ac:dyDescent="0.25">
      <c r="A23" s="32">
        <f t="shared" si="7"/>
        <v>3</v>
      </c>
      <c r="B23" s="31">
        <f t="shared" si="2"/>
        <v>45</v>
      </c>
      <c r="C23" s="30">
        <f t="shared" si="3"/>
        <v>140886.19850545347</v>
      </c>
      <c r="D23" s="30">
        <f t="shared" si="5"/>
        <v>-179.90991021500253</v>
      </c>
      <c r="E23" s="30">
        <f t="shared" si="6"/>
        <v>-3041.7296665485133</v>
      </c>
      <c r="F23" s="30">
        <f t="shared" si="1"/>
        <v>-3221.6395767635158</v>
      </c>
      <c r="H23" s="27" t="s">
        <v>30</v>
      </c>
      <c r="I23" s="27">
        <v>2021</v>
      </c>
    </row>
    <row r="24" spans="1:9" x14ac:dyDescent="0.25">
      <c r="A24" s="32">
        <f t="shared" si="7"/>
        <v>4</v>
      </c>
      <c r="B24" s="31">
        <f t="shared" si="2"/>
        <v>44</v>
      </c>
      <c r="C24" s="30">
        <f t="shared" si="3"/>
        <v>137840.66667682177</v>
      </c>
      <c r="D24" s="30">
        <f t="shared" si="5"/>
        <v>-176.10774813181692</v>
      </c>
      <c r="E24" s="30">
        <f t="shared" si="6"/>
        <v>-3045.5318286316992</v>
      </c>
      <c r="F24" s="30">
        <f t="shared" si="1"/>
        <v>-3221.6395767635163</v>
      </c>
      <c r="H24" s="27" t="s">
        <v>29</v>
      </c>
      <c r="I24" s="27">
        <v>2021</v>
      </c>
    </row>
    <row r="25" spans="1:9" x14ac:dyDescent="0.25">
      <c r="A25" s="32">
        <f t="shared" si="7"/>
        <v>5</v>
      </c>
      <c r="B25" s="31">
        <f t="shared" si="2"/>
        <v>43</v>
      </c>
      <c r="C25" s="30">
        <f t="shared" si="3"/>
        <v>134791.32793340427</v>
      </c>
      <c r="D25" s="30">
        <f t="shared" si="5"/>
        <v>-172.30083334602728</v>
      </c>
      <c r="E25" s="30">
        <f t="shared" si="6"/>
        <v>-3049.3387434174888</v>
      </c>
      <c r="F25" s="30">
        <f t="shared" si="1"/>
        <v>-3221.6395767635158</v>
      </c>
      <c r="H25" s="27" t="s">
        <v>28</v>
      </c>
      <c r="I25" s="27">
        <v>2021</v>
      </c>
    </row>
    <row r="26" spans="1:9" x14ac:dyDescent="0.25">
      <c r="A26" s="32">
        <f t="shared" si="7"/>
        <v>6</v>
      </c>
      <c r="B26" s="31">
        <f t="shared" si="2"/>
        <v>42</v>
      </c>
      <c r="C26" s="30">
        <f t="shared" si="3"/>
        <v>131738.17751655751</v>
      </c>
      <c r="D26" s="30">
        <f t="shared" si="5"/>
        <v>-168.48915991675537</v>
      </c>
      <c r="E26" s="30">
        <f t="shared" si="6"/>
        <v>-3053.1504168467609</v>
      </c>
      <c r="F26" s="30">
        <f t="shared" si="1"/>
        <v>-3221.6395767635163</v>
      </c>
      <c r="H26" s="27" t="s">
        <v>27</v>
      </c>
      <c r="I26" s="27">
        <v>2021</v>
      </c>
    </row>
    <row r="27" spans="1:9" x14ac:dyDescent="0.25">
      <c r="A27" s="32">
        <f t="shared" si="7"/>
        <v>7</v>
      </c>
      <c r="B27" s="31">
        <f t="shared" si="2"/>
        <v>41</v>
      </c>
      <c r="C27" s="30">
        <f t="shared" si="3"/>
        <v>128681.21066168969</v>
      </c>
      <c r="D27" s="30">
        <f t="shared" si="5"/>
        <v>-164.67272189569695</v>
      </c>
      <c r="E27" s="30">
        <f t="shared" si="6"/>
        <v>-3056.9668548678187</v>
      </c>
      <c r="F27" s="30">
        <f t="shared" si="1"/>
        <v>-3221.6395767635158</v>
      </c>
      <c r="H27" s="27" t="s">
        <v>26</v>
      </c>
      <c r="I27" s="27">
        <v>2021</v>
      </c>
    </row>
    <row r="28" spans="1:9" x14ac:dyDescent="0.25">
      <c r="A28" s="36">
        <f t="shared" si="7"/>
        <v>8</v>
      </c>
      <c r="B28" s="35">
        <f t="shared" si="2"/>
        <v>40</v>
      </c>
      <c r="C28" s="34">
        <f t="shared" si="3"/>
        <v>125620.4225982533</v>
      </c>
      <c r="D28" s="34">
        <f t="shared" si="5"/>
        <v>-160.8515133271122</v>
      </c>
      <c r="E28" s="34">
        <f t="shared" si="6"/>
        <v>-3060.7880634364037</v>
      </c>
      <c r="F28" s="34">
        <f t="shared" si="1"/>
        <v>-3221.6395767635158</v>
      </c>
      <c r="G28" s="33"/>
      <c r="H28" s="33" t="s">
        <v>25</v>
      </c>
      <c r="I28" s="33">
        <v>2021</v>
      </c>
    </row>
    <row r="29" spans="1:9" x14ac:dyDescent="0.25">
      <c r="A29" s="32">
        <f t="shared" si="7"/>
        <v>9</v>
      </c>
      <c r="B29" s="31">
        <f t="shared" si="2"/>
        <v>39</v>
      </c>
      <c r="C29" s="30">
        <f t="shared" si="3"/>
        <v>122555.8085497376</v>
      </c>
      <c r="D29" s="30">
        <f t="shared" si="5"/>
        <v>-157.02552824781671</v>
      </c>
      <c r="E29" s="30">
        <f t="shared" si="6"/>
        <v>-3064.6140485156998</v>
      </c>
      <c r="F29" s="30">
        <f t="shared" si="1"/>
        <v>-3221.6395767635163</v>
      </c>
      <c r="H29" s="27" t="s">
        <v>24</v>
      </c>
      <c r="I29" s="27">
        <f t="shared" ref="I29:I68" si="8">+I17+1</f>
        <v>2022</v>
      </c>
    </row>
    <row r="30" spans="1:9" x14ac:dyDescent="0.25">
      <c r="A30" s="32">
        <f t="shared" si="7"/>
        <v>10</v>
      </c>
      <c r="B30" s="31">
        <f t="shared" si="2"/>
        <v>38</v>
      </c>
      <c r="C30" s="30">
        <f t="shared" si="3"/>
        <v>119487.36373366126</v>
      </c>
      <c r="D30" s="30">
        <f t="shared" si="5"/>
        <v>-153.19476068717205</v>
      </c>
      <c r="E30" s="30">
        <f t="shared" si="6"/>
        <v>-3068.4448160763441</v>
      </c>
      <c r="F30" s="30">
        <f t="shared" si="1"/>
        <v>-3221.6395767635163</v>
      </c>
      <c r="H30" s="27" t="s">
        <v>23</v>
      </c>
      <c r="I30" s="27">
        <f t="shared" si="8"/>
        <v>2022</v>
      </c>
    </row>
    <row r="31" spans="1:9" x14ac:dyDescent="0.25">
      <c r="A31" s="32">
        <f t="shared" si="7"/>
        <v>11</v>
      </c>
      <c r="B31" s="31">
        <f t="shared" si="2"/>
        <v>37</v>
      </c>
      <c r="C31" s="30">
        <f t="shared" si="3"/>
        <v>116415.08336156482</v>
      </c>
      <c r="D31" s="30">
        <f t="shared" si="5"/>
        <v>-149.35920466707663</v>
      </c>
      <c r="E31" s="30">
        <f t="shared" si="6"/>
        <v>-3072.2803720964394</v>
      </c>
      <c r="F31" s="30">
        <f t="shared" si="1"/>
        <v>-3221.6395767635158</v>
      </c>
      <c r="H31" s="27" t="s">
        <v>22</v>
      </c>
      <c r="I31" s="27">
        <f t="shared" si="8"/>
        <v>2022</v>
      </c>
    </row>
    <row r="32" spans="1:9" x14ac:dyDescent="0.25">
      <c r="A32" s="32">
        <f t="shared" si="7"/>
        <v>12</v>
      </c>
      <c r="B32" s="31">
        <f t="shared" si="2"/>
        <v>36</v>
      </c>
      <c r="C32" s="30">
        <f t="shared" si="3"/>
        <v>113338.96263900325</v>
      </c>
      <c r="D32" s="30">
        <f t="shared" si="5"/>
        <v>-145.51885420195612</v>
      </c>
      <c r="E32" s="30">
        <f t="shared" si="6"/>
        <v>-3076.1207225615603</v>
      </c>
      <c r="F32" s="30">
        <f t="shared" si="1"/>
        <v>-3221.6395767635163</v>
      </c>
      <c r="H32" s="27" t="s">
        <v>21</v>
      </c>
      <c r="I32" s="27">
        <f t="shared" si="8"/>
        <v>2022</v>
      </c>
    </row>
    <row r="33" spans="1:9" x14ac:dyDescent="0.25">
      <c r="A33" s="32">
        <f t="shared" si="7"/>
        <v>13</v>
      </c>
      <c r="B33" s="31">
        <f t="shared" si="2"/>
        <v>35</v>
      </c>
      <c r="C33" s="30">
        <f t="shared" si="3"/>
        <v>110258.99676553848</v>
      </c>
      <c r="D33" s="30">
        <f t="shared" si="5"/>
        <v>-141.67370329875413</v>
      </c>
      <c r="E33" s="30">
        <f t="shared" si="6"/>
        <v>-3079.9658734647614</v>
      </c>
      <c r="F33" s="30">
        <f t="shared" si="1"/>
        <v>-3221.6395767635154</v>
      </c>
      <c r="H33" s="27" t="s">
        <v>32</v>
      </c>
      <c r="I33" s="27">
        <f t="shared" si="8"/>
        <v>2022</v>
      </c>
    </row>
    <row r="34" spans="1:9" x14ac:dyDescent="0.25">
      <c r="A34" s="32">
        <f t="shared" si="7"/>
        <v>14</v>
      </c>
      <c r="B34" s="31">
        <f t="shared" si="2"/>
        <v>34</v>
      </c>
      <c r="C34" s="30">
        <f t="shared" si="3"/>
        <v>107175.18093473189</v>
      </c>
      <c r="D34" s="30">
        <f t="shared" si="5"/>
        <v>-137.82374595692318</v>
      </c>
      <c r="E34" s="30">
        <f t="shared" si="6"/>
        <v>-3083.8158308065927</v>
      </c>
      <c r="F34" s="30">
        <f t="shared" si="1"/>
        <v>-3221.6395767635158</v>
      </c>
      <c r="H34" s="27" t="s">
        <v>31</v>
      </c>
      <c r="I34" s="27">
        <f t="shared" si="8"/>
        <v>2022</v>
      </c>
    </row>
    <row r="35" spans="1:9" x14ac:dyDescent="0.25">
      <c r="A35" s="32">
        <f t="shared" si="7"/>
        <v>15</v>
      </c>
      <c r="B35" s="31">
        <f t="shared" si="2"/>
        <v>33</v>
      </c>
      <c r="C35" s="30">
        <f t="shared" si="3"/>
        <v>104087.51033413679</v>
      </c>
      <c r="D35" s="30">
        <f t="shared" si="5"/>
        <v>-133.96897616841497</v>
      </c>
      <c r="E35" s="30">
        <f t="shared" si="6"/>
        <v>-3087.6706005951005</v>
      </c>
      <c r="F35" s="30">
        <f t="shared" si="1"/>
        <v>-3221.6395767635154</v>
      </c>
      <c r="H35" s="27" t="s">
        <v>30</v>
      </c>
      <c r="I35" s="27">
        <f t="shared" si="8"/>
        <v>2022</v>
      </c>
    </row>
    <row r="36" spans="1:9" x14ac:dyDescent="0.25">
      <c r="A36" s="32">
        <f t="shared" si="7"/>
        <v>16</v>
      </c>
      <c r="B36" s="31">
        <f t="shared" si="2"/>
        <v>32</v>
      </c>
      <c r="C36" s="30">
        <f t="shared" si="3"/>
        <v>100995.98014529095</v>
      </c>
      <c r="D36" s="30">
        <f t="shared" si="5"/>
        <v>-130.10938791767106</v>
      </c>
      <c r="E36" s="30">
        <f t="shared" si="6"/>
        <v>-3091.5301888458448</v>
      </c>
      <c r="F36" s="30">
        <f t="shared" si="1"/>
        <v>-3221.6395767635158</v>
      </c>
      <c r="H36" s="27" t="s">
        <v>29</v>
      </c>
      <c r="I36" s="27">
        <f t="shared" si="8"/>
        <v>2022</v>
      </c>
    </row>
    <row r="37" spans="1:9" x14ac:dyDescent="0.25">
      <c r="A37" s="32">
        <f t="shared" si="7"/>
        <v>17</v>
      </c>
      <c r="B37" s="31">
        <f t="shared" si="2"/>
        <v>31</v>
      </c>
      <c r="C37" s="30">
        <f t="shared" si="3"/>
        <v>97900.585543709036</v>
      </c>
      <c r="D37" s="30">
        <f t="shared" si="5"/>
        <v>-126.24497518161375</v>
      </c>
      <c r="E37" s="30">
        <f t="shared" si="6"/>
        <v>-3095.3946015819024</v>
      </c>
      <c r="F37" s="30">
        <f t="shared" si="1"/>
        <v>-3221.6395767635163</v>
      </c>
      <c r="H37" s="27" t="s">
        <v>28</v>
      </c>
      <c r="I37" s="27">
        <f t="shared" si="8"/>
        <v>2022</v>
      </c>
    </row>
    <row r="38" spans="1:9" x14ac:dyDescent="0.25">
      <c r="A38" s="32">
        <f t="shared" si="7"/>
        <v>18</v>
      </c>
      <c r="B38" s="31">
        <f t="shared" si="2"/>
        <v>30</v>
      </c>
      <c r="C38" s="30">
        <f t="shared" si="3"/>
        <v>94801.321698875152</v>
      </c>
      <c r="D38" s="30">
        <f t="shared" si="5"/>
        <v>-122.37573192963637</v>
      </c>
      <c r="E38" s="30">
        <f t="shared" si="6"/>
        <v>-3099.2638448338794</v>
      </c>
      <c r="F38" s="30">
        <f t="shared" si="1"/>
        <v>-3221.6395767635158</v>
      </c>
      <c r="H38" s="27" t="s">
        <v>27</v>
      </c>
      <c r="I38" s="27">
        <f t="shared" si="8"/>
        <v>2022</v>
      </c>
    </row>
    <row r="39" spans="1:9" x14ac:dyDescent="0.25">
      <c r="A39" s="32">
        <f t="shared" si="7"/>
        <v>19</v>
      </c>
      <c r="B39" s="31">
        <f t="shared" si="2"/>
        <v>29</v>
      </c>
      <c r="C39" s="30">
        <f t="shared" si="3"/>
        <v>91698.183774235236</v>
      </c>
      <c r="D39" s="30">
        <f t="shared" si="5"/>
        <v>-118.50165212359403</v>
      </c>
      <c r="E39" s="30">
        <f t="shared" si="6"/>
        <v>-3103.1379246399219</v>
      </c>
      <c r="F39" s="30">
        <f t="shared" si="1"/>
        <v>-3221.6395767635158</v>
      </c>
      <c r="H39" s="27" t="s">
        <v>26</v>
      </c>
      <c r="I39" s="27">
        <f t="shared" si="8"/>
        <v>2022</v>
      </c>
    </row>
    <row r="40" spans="1:9" x14ac:dyDescent="0.25">
      <c r="A40" s="36">
        <f t="shared" si="7"/>
        <v>20</v>
      </c>
      <c r="B40" s="35">
        <f t="shared" si="2"/>
        <v>28</v>
      </c>
      <c r="C40" s="34">
        <f t="shared" si="3"/>
        <v>88591.166927189508</v>
      </c>
      <c r="D40" s="34">
        <f t="shared" si="5"/>
        <v>-114.62272971779416</v>
      </c>
      <c r="E40" s="34">
        <f t="shared" si="6"/>
        <v>-3107.016847045722</v>
      </c>
      <c r="F40" s="34">
        <f t="shared" si="1"/>
        <v>-3221.6395767635163</v>
      </c>
      <c r="G40" s="33"/>
      <c r="H40" s="33" t="s">
        <v>25</v>
      </c>
      <c r="I40" s="33">
        <f t="shared" si="8"/>
        <v>2022</v>
      </c>
    </row>
    <row r="41" spans="1:9" x14ac:dyDescent="0.25">
      <c r="A41" s="32">
        <f t="shared" si="7"/>
        <v>21</v>
      </c>
      <c r="B41" s="31">
        <f t="shared" si="2"/>
        <v>27</v>
      </c>
      <c r="C41" s="30">
        <f t="shared" si="3"/>
        <v>85480.266309084982</v>
      </c>
      <c r="D41" s="30">
        <f t="shared" si="5"/>
        <v>-110.73895865898697</v>
      </c>
      <c r="E41" s="30">
        <f t="shared" si="6"/>
        <v>-3110.9006181045293</v>
      </c>
      <c r="F41" s="30">
        <f t="shared" ref="F41:F68" si="9">+D41+E41</f>
        <v>-3221.6395767635163</v>
      </c>
      <c r="H41" s="27" t="s">
        <v>24</v>
      </c>
      <c r="I41" s="27">
        <f t="shared" si="8"/>
        <v>2023</v>
      </c>
    </row>
    <row r="42" spans="1:9" x14ac:dyDescent="0.25">
      <c r="A42" s="32">
        <f t="shared" si="7"/>
        <v>22</v>
      </c>
      <c r="B42" s="31">
        <f t="shared" ref="B42:B68" si="10">+B41-1</f>
        <v>26</v>
      </c>
      <c r="C42" s="30">
        <f t="shared" ref="C42:C68" si="11">+C41+E42</f>
        <v>82365.477065207815</v>
      </c>
      <c r="D42" s="30">
        <f t="shared" si="5"/>
        <v>-106.85033288635633</v>
      </c>
      <c r="E42" s="30">
        <f t="shared" si="6"/>
        <v>-3114.7892438771601</v>
      </c>
      <c r="F42" s="30">
        <f t="shared" si="9"/>
        <v>-3221.6395767635163</v>
      </c>
      <c r="H42" s="27" t="s">
        <v>23</v>
      </c>
      <c r="I42" s="27">
        <f t="shared" si="8"/>
        <v>2023</v>
      </c>
    </row>
    <row r="43" spans="1:9" x14ac:dyDescent="0.25">
      <c r="A43" s="32">
        <f t="shared" si="7"/>
        <v>23</v>
      </c>
      <c r="B43" s="31">
        <f t="shared" si="10"/>
        <v>25</v>
      </c>
      <c r="C43" s="30">
        <f t="shared" si="11"/>
        <v>79246.794334775812</v>
      </c>
      <c r="D43" s="30">
        <f t="shared" si="5"/>
        <v>-102.95684633150988</v>
      </c>
      <c r="E43" s="30">
        <f t="shared" si="6"/>
        <v>-3118.6827304320063</v>
      </c>
      <c r="F43" s="30">
        <f t="shared" si="9"/>
        <v>-3221.6395767635163</v>
      </c>
      <c r="H43" s="27" t="s">
        <v>22</v>
      </c>
      <c r="I43" s="27">
        <f t="shared" si="8"/>
        <v>2023</v>
      </c>
    </row>
    <row r="44" spans="1:9" x14ac:dyDescent="0.25">
      <c r="A44" s="32">
        <f t="shared" si="7"/>
        <v>24</v>
      </c>
      <c r="B44" s="31">
        <f t="shared" si="10"/>
        <v>24</v>
      </c>
      <c r="C44" s="30">
        <f t="shared" si="11"/>
        <v>76124.21325093077</v>
      </c>
      <c r="D44" s="30">
        <f t="shared" si="5"/>
        <v>-99.058492918469881</v>
      </c>
      <c r="E44" s="30">
        <f t="shared" si="6"/>
        <v>-3122.5810838450461</v>
      </c>
      <c r="F44" s="30">
        <f t="shared" si="9"/>
        <v>-3221.6395767635158</v>
      </c>
      <c r="H44" s="27" t="s">
        <v>21</v>
      </c>
      <c r="I44" s="27">
        <f t="shared" si="8"/>
        <v>2023</v>
      </c>
    </row>
    <row r="45" spans="1:9" x14ac:dyDescent="0.25">
      <c r="A45" s="32">
        <f t="shared" si="7"/>
        <v>25</v>
      </c>
      <c r="B45" s="31">
        <f t="shared" si="10"/>
        <v>23</v>
      </c>
      <c r="C45" s="30">
        <f t="shared" si="11"/>
        <v>72997.728940730914</v>
      </c>
      <c r="D45" s="30">
        <f t="shared" si="5"/>
        <v>-95.155266563663574</v>
      </c>
      <c r="E45" s="30">
        <f t="shared" si="6"/>
        <v>-3126.4843101998522</v>
      </c>
      <c r="F45" s="30">
        <f t="shared" si="9"/>
        <v>-3221.6395767635158</v>
      </c>
      <c r="H45" s="27" t="s">
        <v>32</v>
      </c>
      <c r="I45" s="27">
        <f t="shared" si="8"/>
        <v>2023</v>
      </c>
    </row>
    <row r="46" spans="1:9" x14ac:dyDescent="0.25">
      <c r="A46" s="32">
        <f t="shared" si="7"/>
        <v>26</v>
      </c>
      <c r="B46" s="31">
        <f t="shared" si="10"/>
        <v>22</v>
      </c>
      <c r="C46" s="30">
        <f t="shared" si="11"/>
        <v>69867.336525143313</v>
      </c>
      <c r="D46" s="30">
        <f t="shared" si="5"/>
        <v>-91.247161175913732</v>
      </c>
      <c r="E46" s="30">
        <f t="shared" si="6"/>
        <v>-3130.3924155876025</v>
      </c>
      <c r="F46" s="30">
        <f t="shared" si="9"/>
        <v>-3221.6395767635163</v>
      </c>
      <c r="H46" s="27" t="s">
        <v>31</v>
      </c>
      <c r="I46" s="27">
        <f t="shared" si="8"/>
        <v>2023</v>
      </c>
    </row>
    <row r="47" spans="1:9" x14ac:dyDescent="0.25">
      <c r="A47" s="32">
        <f t="shared" si="7"/>
        <v>27</v>
      </c>
      <c r="B47" s="31">
        <f t="shared" si="10"/>
        <v>21</v>
      </c>
      <c r="C47" s="30">
        <f t="shared" si="11"/>
        <v>66733.031119036226</v>
      </c>
      <c r="D47" s="30">
        <f t="shared" si="5"/>
        <v>-87.334170656429237</v>
      </c>
      <c r="E47" s="30">
        <f t="shared" si="6"/>
        <v>-3134.305406107087</v>
      </c>
      <c r="F47" s="30">
        <f t="shared" si="9"/>
        <v>-3221.6395767635163</v>
      </c>
      <c r="H47" s="27" t="s">
        <v>30</v>
      </c>
      <c r="I47" s="27">
        <f t="shared" si="8"/>
        <v>2023</v>
      </c>
    </row>
    <row r="48" spans="1:9" x14ac:dyDescent="0.25">
      <c r="A48" s="32">
        <f t="shared" si="7"/>
        <v>28</v>
      </c>
      <c r="B48" s="31">
        <f t="shared" si="10"/>
        <v>20</v>
      </c>
      <c r="C48" s="30">
        <f t="shared" si="11"/>
        <v>63594.807831171507</v>
      </c>
      <c r="D48" s="30">
        <f t="shared" si="5"/>
        <v>-83.416288898795401</v>
      </c>
      <c r="E48" s="30">
        <f t="shared" si="6"/>
        <v>-3138.2232878647205</v>
      </c>
      <c r="F48" s="30">
        <f t="shared" si="9"/>
        <v>-3221.6395767635158</v>
      </c>
      <c r="H48" s="27" t="s">
        <v>29</v>
      </c>
      <c r="I48" s="27">
        <f t="shared" si="8"/>
        <v>2023</v>
      </c>
    </row>
    <row r="49" spans="1:9" x14ac:dyDescent="0.25">
      <c r="A49" s="32">
        <f t="shared" si="7"/>
        <v>29</v>
      </c>
      <c r="B49" s="31">
        <f t="shared" si="10"/>
        <v>19</v>
      </c>
      <c r="C49" s="30">
        <f t="shared" si="11"/>
        <v>60452.661764196957</v>
      </c>
      <c r="D49" s="30">
        <f t="shared" si="5"/>
        <v>-79.493509788964488</v>
      </c>
      <c r="E49" s="30">
        <f t="shared" si="6"/>
        <v>-3142.1460669745516</v>
      </c>
      <c r="F49" s="30">
        <f t="shared" si="9"/>
        <v>-3221.6395767635158</v>
      </c>
      <c r="H49" s="27" t="s">
        <v>28</v>
      </c>
      <c r="I49" s="27">
        <f t="shared" si="8"/>
        <v>2023</v>
      </c>
    </row>
    <row r="50" spans="1:9" x14ac:dyDescent="0.25">
      <c r="A50" s="32">
        <f t="shared" si="7"/>
        <v>30</v>
      </c>
      <c r="B50" s="31">
        <f t="shared" si="10"/>
        <v>18</v>
      </c>
      <c r="C50" s="30">
        <f t="shared" si="11"/>
        <v>57306.588014638684</v>
      </c>
      <c r="D50" s="30">
        <f t="shared" si="5"/>
        <v>-75.565827205246293</v>
      </c>
      <c r="E50" s="30">
        <f t="shared" si="6"/>
        <v>-3146.0737495582698</v>
      </c>
      <c r="F50" s="30">
        <f t="shared" si="9"/>
        <v>-3221.6395767635163</v>
      </c>
      <c r="H50" s="27" t="s">
        <v>27</v>
      </c>
      <c r="I50" s="27">
        <f t="shared" si="8"/>
        <v>2023</v>
      </c>
    </row>
    <row r="51" spans="1:9" x14ac:dyDescent="0.25">
      <c r="A51" s="32">
        <f t="shared" si="7"/>
        <v>31</v>
      </c>
      <c r="B51" s="31">
        <f t="shared" si="10"/>
        <v>17</v>
      </c>
      <c r="C51" s="30">
        <f t="shared" si="11"/>
        <v>54156.581672893466</v>
      </c>
      <c r="D51" s="30">
        <f t="shared" si="5"/>
        <v>-71.633235018298464</v>
      </c>
      <c r="E51" s="30">
        <f t="shared" si="6"/>
        <v>-3150.0063417452175</v>
      </c>
      <c r="F51" s="30">
        <f t="shared" si="9"/>
        <v>-3221.6395767635158</v>
      </c>
      <c r="H51" s="27" t="s">
        <v>26</v>
      </c>
      <c r="I51" s="27">
        <f t="shared" si="8"/>
        <v>2023</v>
      </c>
    </row>
    <row r="52" spans="1:9" x14ac:dyDescent="0.25">
      <c r="A52" s="36">
        <f t="shared" si="7"/>
        <v>32</v>
      </c>
      <c r="B52" s="35">
        <f t="shared" si="10"/>
        <v>16</v>
      </c>
      <c r="C52" s="34">
        <f t="shared" si="11"/>
        <v>51002.63782322107</v>
      </c>
      <c r="D52" s="34">
        <f t="shared" si="5"/>
        <v>-67.695727091116936</v>
      </c>
      <c r="E52" s="34">
        <f t="shared" si="6"/>
        <v>-3153.9438496723988</v>
      </c>
      <c r="F52" s="34">
        <f t="shared" si="9"/>
        <v>-3221.6395767635158</v>
      </c>
      <c r="G52" s="33"/>
      <c r="H52" s="33" t="s">
        <v>25</v>
      </c>
      <c r="I52" s="33">
        <f t="shared" si="8"/>
        <v>2023</v>
      </c>
    </row>
    <row r="53" spans="1:9" x14ac:dyDescent="0.25">
      <c r="A53" s="32">
        <f t="shared" si="7"/>
        <v>33</v>
      </c>
      <c r="B53" s="31">
        <f t="shared" si="10"/>
        <v>15</v>
      </c>
      <c r="C53" s="30">
        <f t="shared" si="11"/>
        <v>47844.75154373658</v>
      </c>
      <c r="D53" s="30">
        <f t="shared" si="5"/>
        <v>-63.753297279026441</v>
      </c>
      <c r="E53" s="30">
        <f t="shared" si="6"/>
        <v>-3157.8862794844895</v>
      </c>
      <c r="F53" s="30">
        <f t="shared" si="9"/>
        <v>-3221.6395767635158</v>
      </c>
      <c r="H53" s="27" t="s">
        <v>24</v>
      </c>
      <c r="I53" s="27">
        <f t="shared" si="8"/>
        <v>2024</v>
      </c>
    </row>
    <row r="54" spans="1:9" x14ac:dyDescent="0.25">
      <c r="A54" s="32">
        <f t="shared" si="7"/>
        <v>34</v>
      </c>
      <c r="B54" s="31">
        <f t="shared" si="10"/>
        <v>14</v>
      </c>
      <c r="C54" s="30">
        <f t="shared" si="11"/>
        <v>44682.917906402734</v>
      </c>
      <c r="D54" s="30">
        <f t="shared" si="5"/>
        <v>-59.805939429670829</v>
      </c>
      <c r="E54" s="30">
        <f t="shared" si="6"/>
        <v>-3161.8336373338452</v>
      </c>
      <c r="F54" s="30">
        <f t="shared" si="9"/>
        <v>-3221.6395767635158</v>
      </c>
      <c r="H54" s="27" t="s">
        <v>23</v>
      </c>
      <c r="I54" s="27">
        <f t="shared" si="8"/>
        <v>2024</v>
      </c>
    </row>
    <row r="55" spans="1:9" x14ac:dyDescent="0.25">
      <c r="A55" s="32">
        <f t="shared" si="7"/>
        <v>35</v>
      </c>
      <c r="B55" s="31">
        <f t="shared" si="10"/>
        <v>13</v>
      </c>
      <c r="C55" s="30">
        <f t="shared" si="11"/>
        <v>41517.131977022218</v>
      </c>
      <c r="D55" s="30">
        <f t="shared" si="5"/>
        <v>-55.853647383003519</v>
      </c>
      <c r="E55" s="30">
        <f t="shared" si="6"/>
        <v>-3165.7859293805127</v>
      </c>
      <c r="F55" s="30">
        <f t="shared" si="9"/>
        <v>-3221.6395767635163</v>
      </c>
      <c r="H55" s="27" t="s">
        <v>22</v>
      </c>
      <c r="I55" s="27">
        <f t="shared" si="8"/>
        <v>2024</v>
      </c>
    </row>
    <row r="56" spans="1:9" x14ac:dyDescent="0.25">
      <c r="A56" s="32">
        <f t="shared" si="7"/>
        <v>36</v>
      </c>
      <c r="B56" s="31">
        <f t="shared" si="10"/>
        <v>12</v>
      </c>
      <c r="C56" s="30">
        <f t="shared" si="11"/>
        <v>38347.388815229977</v>
      </c>
      <c r="D56" s="30">
        <f t="shared" si="5"/>
        <v>-51.896414971277871</v>
      </c>
      <c r="E56" s="30">
        <f t="shared" si="6"/>
        <v>-3169.7431617922384</v>
      </c>
      <c r="F56" s="30">
        <f t="shared" si="9"/>
        <v>-3221.6395767635163</v>
      </c>
      <c r="H56" s="27" t="s">
        <v>21</v>
      </c>
      <c r="I56" s="27">
        <f t="shared" si="8"/>
        <v>2024</v>
      </c>
    </row>
    <row r="57" spans="1:9" x14ac:dyDescent="0.25">
      <c r="A57" s="32">
        <f t="shared" si="7"/>
        <v>37</v>
      </c>
      <c r="B57" s="31">
        <f t="shared" si="10"/>
        <v>11</v>
      </c>
      <c r="C57" s="30">
        <f t="shared" si="11"/>
        <v>35173.6834744855</v>
      </c>
      <c r="D57" s="30">
        <f t="shared" si="5"/>
        <v>-47.934236019037584</v>
      </c>
      <c r="E57" s="30">
        <f t="shared" si="6"/>
        <v>-3173.7053407444782</v>
      </c>
      <c r="F57" s="30">
        <f t="shared" si="9"/>
        <v>-3221.6395767635158</v>
      </c>
      <c r="H57" s="27" t="s">
        <v>32</v>
      </c>
      <c r="I57" s="27">
        <f t="shared" si="8"/>
        <v>2024</v>
      </c>
    </row>
    <row r="58" spans="1:9" x14ac:dyDescent="0.25">
      <c r="A58" s="32">
        <f t="shared" si="7"/>
        <v>38</v>
      </c>
      <c r="B58" s="31">
        <f t="shared" si="10"/>
        <v>10</v>
      </c>
      <c r="C58" s="30">
        <f t="shared" si="11"/>
        <v>31996.01100206509</v>
      </c>
      <c r="D58" s="30">
        <f t="shared" si="5"/>
        <v>-43.967104343106975</v>
      </c>
      <c r="E58" s="30">
        <f t="shared" si="6"/>
        <v>-3177.6724724204087</v>
      </c>
      <c r="F58" s="30">
        <f t="shared" si="9"/>
        <v>-3221.6395767635158</v>
      </c>
      <c r="H58" s="27" t="s">
        <v>31</v>
      </c>
      <c r="I58" s="27">
        <f t="shared" si="8"/>
        <v>2024</v>
      </c>
    </row>
    <row r="59" spans="1:9" x14ac:dyDescent="0.25">
      <c r="A59" s="32">
        <f t="shared" si="7"/>
        <v>39</v>
      </c>
      <c r="B59" s="31">
        <f t="shared" si="10"/>
        <v>9</v>
      </c>
      <c r="C59" s="30">
        <f t="shared" si="11"/>
        <v>28814.366439054156</v>
      </c>
      <c r="D59" s="30">
        <f t="shared" si="5"/>
        <v>-39.995013752581464</v>
      </c>
      <c r="E59" s="30">
        <f t="shared" si="6"/>
        <v>-3181.6445630109347</v>
      </c>
      <c r="F59" s="30">
        <f t="shared" si="9"/>
        <v>-3221.6395767635163</v>
      </c>
      <c r="H59" s="27" t="s">
        <v>30</v>
      </c>
      <c r="I59" s="27">
        <f t="shared" si="8"/>
        <v>2024</v>
      </c>
    </row>
    <row r="60" spans="1:9" x14ac:dyDescent="0.25">
      <c r="A60" s="32">
        <f t="shared" si="7"/>
        <v>40</v>
      </c>
      <c r="B60" s="31">
        <f t="shared" si="10"/>
        <v>8</v>
      </c>
      <c r="C60" s="30">
        <f t="shared" si="11"/>
        <v>25628.74482033946</v>
      </c>
      <c r="D60" s="30">
        <f t="shared" si="5"/>
        <v>-36.017958048817796</v>
      </c>
      <c r="E60" s="30">
        <f t="shared" si="6"/>
        <v>-3185.6216187146983</v>
      </c>
      <c r="F60" s="30">
        <f t="shared" si="9"/>
        <v>-3221.6395767635163</v>
      </c>
      <c r="H60" s="27" t="s">
        <v>29</v>
      </c>
      <c r="I60" s="27">
        <f t="shared" si="8"/>
        <v>2024</v>
      </c>
    </row>
    <row r="61" spans="1:9" x14ac:dyDescent="0.25">
      <c r="A61" s="32">
        <f t="shared" si="7"/>
        <v>41</v>
      </c>
      <c r="B61" s="31">
        <f t="shared" si="10"/>
        <v>7</v>
      </c>
      <c r="C61" s="30">
        <f t="shared" si="11"/>
        <v>22439.141174601369</v>
      </c>
      <c r="D61" s="30">
        <f t="shared" si="5"/>
        <v>-32.035931025424432</v>
      </c>
      <c r="E61" s="30">
        <f t="shared" si="6"/>
        <v>-3189.6036457380915</v>
      </c>
      <c r="F61" s="30">
        <f t="shared" si="9"/>
        <v>-3221.6395767635158</v>
      </c>
      <c r="H61" s="27" t="s">
        <v>28</v>
      </c>
      <c r="I61" s="27">
        <f t="shared" si="8"/>
        <v>2024</v>
      </c>
    </row>
    <row r="62" spans="1:9" x14ac:dyDescent="0.25">
      <c r="A62" s="32">
        <f t="shared" si="7"/>
        <v>42</v>
      </c>
      <c r="B62" s="31">
        <f t="shared" si="10"/>
        <v>6</v>
      </c>
      <c r="C62" s="30">
        <f t="shared" si="11"/>
        <v>19245.550524306105</v>
      </c>
      <c r="D62" s="30">
        <f t="shared" si="5"/>
        <v>-28.048926468251818</v>
      </c>
      <c r="E62" s="30">
        <f t="shared" si="6"/>
        <v>-3193.5906502952644</v>
      </c>
      <c r="F62" s="30">
        <f t="shared" si="9"/>
        <v>-3221.6395767635163</v>
      </c>
      <c r="H62" s="27" t="s">
        <v>27</v>
      </c>
      <c r="I62" s="27">
        <f t="shared" si="8"/>
        <v>2024</v>
      </c>
    </row>
    <row r="63" spans="1:9" x14ac:dyDescent="0.25">
      <c r="A63" s="32">
        <f t="shared" si="7"/>
        <v>43</v>
      </c>
      <c r="B63" s="31">
        <f t="shared" si="10"/>
        <v>5</v>
      </c>
      <c r="C63" s="30">
        <f t="shared" si="11"/>
        <v>16047.967885697972</v>
      </c>
      <c r="D63" s="30">
        <f t="shared" si="5"/>
        <v>-24.056938155382731</v>
      </c>
      <c r="E63" s="30">
        <f t="shared" si="6"/>
        <v>-3197.582638608133</v>
      </c>
      <c r="F63" s="30">
        <f t="shared" si="9"/>
        <v>-3221.6395767635158</v>
      </c>
      <c r="H63" s="27" t="s">
        <v>26</v>
      </c>
      <c r="I63" s="27">
        <f t="shared" si="8"/>
        <v>2024</v>
      </c>
    </row>
    <row r="64" spans="1:9" x14ac:dyDescent="0.25">
      <c r="A64" s="36">
        <f t="shared" si="7"/>
        <v>44</v>
      </c>
      <c r="B64" s="35">
        <f t="shared" si="10"/>
        <v>4</v>
      </c>
      <c r="C64" s="34">
        <f t="shared" si="11"/>
        <v>12846.388268791579</v>
      </c>
      <c r="D64" s="34">
        <f t="shared" si="5"/>
        <v>-20.059959857122568</v>
      </c>
      <c r="E64" s="34">
        <f t="shared" si="6"/>
        <v>-3201.5796169063933</v>
      </c>
      <c r="F64" s="34">
        <f t="shared" si="9"/>
        <v>-3221.6395767635158</v>
      </c>
      <c r="G64" s="33"/>
      <c r="H64" s="33" t="s">
        <v>25</v>
      </c>
      <c r="I64" s="33">
        <f t="shared" si="8"/>
        <v>2024</v>
      </c>
    </row>
    <row r="65" spans="1:9" x14ac:dyDescent="0.25">
      <c r="A65" s="32">
        <f t="shared" si="7"/>
        <v>45</v>
      </c>
      <c r="B65" s="31">
        <f t="shared" si="10"/>
        <v>3</v>
      </c>
      <c r="C65" s="30">
        <f t="shared" si="11"/>
        <v>9640.806677364053</v>
      </c>
      <c r="D65" s="30">
        <f t="shared" si="5"/>
        <v>-16.057985335989574</v>
      </c>
      <c r="E65" s="30">
        <f t="shared" si="6"/>
        <v>-3205.5815914275263</v>
      </c>
      <c r="F65" s="30">
        <f t="shared" si="9"/>
        <v>-3221.6395767635158</v>
      </c>
      <c r="H65" s="27" t="s">
        <v>24</v>
      </c>
      <c r="I65" s="27">
        <f t="shared" si="8"/>
        <v>2025</v>
      </c>
    </row>
    <row r="66" spans="1:9" x14ac:dyDescent="0.25">
      <c r="A66" s="32">
        <f t="shared" si="7"/>
        <v>46</v>
      </c>
      <c r="B66" s="31">
        <f t="shared" si="10"/>
        <v>2</v>
      </c>
      <c r="C66" s="30">
        <f t="shared" si="11"/>
        <v>6431.2181089472424</v>
      </c>
      <c r="D66" s="30">
        <f t="shared" si="5"/>
        <v>-12.051008346705169</v>
      </c>
      <c r="E66" s="30">
        <f t="shared" si="6"/>
        <v>-3209.5885684168106</v>
      </c>
      <c r="F66" s="30">
        <f t="shared" si="9"/>
        <v>-3221.6395767635158</v>
      </c>
      <c r="H66" s="27" t="s">
        <v>23</v>
      </c>
      <c r="I66" s="27">
        <f t="shared" si="8"/>
        <v>2025</v>
      </c>
    </row>
    <row r="67" spans="1:9" x14ac:dyDescent="0.25">
      <c r="A67" s="32">
        <f t="shared" si="7"/>
        <v>47</v>
      </c>
      <c r="B67" s="31">
        <f t="shared" si="10"/>
        <v>1</v>
      </c>
      <c r="C67" s="30">
        <f t="shared" si="11"/>
        <v>3217.6175548199108</v>
      </c>
      <c r="D67" s="30">
        <f t="shared" si="5"/>
        <v>-8.0390226361841535</v>
      </c>
      <c r="E67" s="30">
        <f t="shared" si="6"/>
        <v>-3213.6005541273316</v>
      </c>
      <c r="F67" s="30">
        <f t="shared" si="9"/>
        <v>-3221.6395767635158</v>
      </c>
      <c r="H67" s="27" t="s">
        <v>22</v>
      </c>
      <c r="I67" s="27">
        <f t="shared" si="8"/>
        <v>2025</v>
      </c>
    </row>
    <row r="68" spans="1:9" x14ac:dyDescent="0.25">
      <c r="A68" s="32">
        <f t="shared" si="7"/>
        <v>48</v>
      </c>
      <c r="B68" s="31">
        <f t="shared" si="10"/>
        <v>0</v>
      </c>
      <c r="C68" s="30">
        <f t="shared" si="11"/>
        <v>-8.0035533756017685E-11</v>
      </c>
      <c r="D68" s="30">
        <f t="shared" si="5"/>
        <v>-4.0220219435249884</v>
      </c>
      <c r="E68" s="30">
        <f t="shared" si="6"/>
        <v>-3217.6175548199908</v>
      </c>
      <c r="F68" s="30">
        <f t="shared" si="9"/>
        <v>-3221.6395767635158</v>
      </c>
      <c r="H68" s="27" t="s">
        <v>21</v>
      </c>
      <c r="I68" s="27">
        <f t="shared" si="8"/>
        <v>2025</v>
      </c>
    </row>
  </sheetData>
  <mergeCells count="4">
    <mergeCell ref="A2:B2"/>
    <mergeCell ref="A3:B3"/>
    <mergeCell ref="A4:B4"/>
    <mergeCell ref="A5:B5"/>
  </mergeCells>
  <pageMargins left="0.75" right="0.75" top="1" bottom="1" header="0" footer="0"/>
  <pageSetup paperSize="9" orientation="portrait" r:id="rId1"/>
  <headerFooter alignWithMargins="0">
    <oddHeader>&amp;CLab para reiniciar tu negocio: recetas de gestión con Ferran Adrià</oddHeader>
    <oddFooter>&amp;C© 2020, elBullifoundation, todos los derechos reservados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CuentoAbuela Sin Préstamos</vt:lpstr>
      <vt:lpstr>CuentoAbuelaConPrestamo</vt:lpstr>
      <vt:lpstr>PrestamoIco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Laporte</dc:creator>
  <cp:lastModifiedBy>Silvia</cp:lastModifiedBy>
  <dcterms:created xsi:type="dcterms:W3CDTF">2020-05-29T10:36:30Z</dcterms:created>
  <dcterms:modified xsi:type="dcterms:W3CDTF">2020-06-25T16:51:40Z</dcterms:modified>
</cp:coreProperties>
</file>