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  THINKNOVATE\00 Projectes en curs\CAIXABANK\02 Programa OnLine\00 Webinars\Vídeo 05\PDFs\Enviados Angel\"/>
    </mc:Choice>
  </mc:AlternateContent>
  <xr:revisionPtr revIDLastSave="0" documentId="13_ncr:1_{E7472F78-2C60-44DE-A37A-54E1CE9A4F9E}" xr6:coauthVersionLast="44" xr6:coauthVersionMax="45" xr10:uidLastSave="{00000000-0000-0000-0000-000000000000}"/>
  <bookViews>
    <workbookView xWindow="-110" yWindow="-110" windowWidth="22780" windowHeight="14660" xr2:uid="{9F5186F1-08BA-4B0D-AA5F-E29D850B905A}"/>
  </bookViews>
  <sheets>
    <sheet name="Inicio" sheetId="13" r:id="rId1"/>
    <sheet name="2021 Calendario Restaurante" sheetId="12" r:id="rId2"/>
    <sheet name="CALENDARIO" sheetId="1" r:id="rId3"/>
    <sheet name="CONTROL PRODUCCION" sheetId="3" r:id="rId4"/>
    <sheet name="INGRESOS" sheetId="4" r:id="rId5"/>
    <sheet name="GASTOS VARIABES" sheetId="5" r:id="rId6"/>
    <sheet name="PERSONAL" sheetId="6" r:id="rId7"/>
    <sheet name="GASTOS GENERALES" sheetId="7" r:id="rId8"/>
    <sheet name="RDO EXPLOTACION" sheetId="2" r:id="rId9"/>
    <sheet name="R.FINANCIEROS" sheetId="8" r:id="rId10"/>
    <sheet name="IS" sheetId="9" r:id="rId11"/>
    <sheet name="APLICACIONES DE CAJA" sheetId="10" r:id="rId12"/>
    <sheet name="Presupuesto Ahorro" sheetId="11" r:id="rId13"/>
  </sheets>
  <definedNames>
    <definedName name="_xlnm._FilterDatabase" localSheetId="1" hidden="1">'2021 Calendario Restaurante'!$A$1:$IV$59</definedName>
    <definedName name="_xlnm.Print_Area" localSheetId="1">'2021 Calendario Restaurante'!$A$1:$AF$59</definedName>
    <definedName name="_xlnm.Print_Area" localSheetId="9">'R.FINANCIEROS'!$A:$E</definedName>
    <definedName name="_xlnm.Print_Titles" localSheetId="9">'R.FINANCIEROS'!$1:$19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2" l="1"/>
  <c r="I5" i="12" s="1"/>
  <c r="J5" i="12" s="1"/>
  <c r="D7" i="12" s="1"/>
  <c r="E7" i="12" s="1"/>
  <c r="F7" i="12" s="1"/>
  <c r="G7" i="12" s="1"/>
  <c r="H7" i="12" s="1"/>
  <c r="I7" i="12" s="1"/>
  <c r="J7" i="12" s="1"/>
  <c r="D9" i="12" s="1"/>
  <c r="E9" i="12" s="1"/>
  <c r="F9" i="12" s="1"/>
  <c r="G9" i="12" s="1"/>
  <c r="H9" i="12" s="1"/>
  <c r="I9" i="12" s="1"/>
  <c r="J9" i="12" s="1"/>
  <c r="D11" i="12" s="1"/>
  <c r="E11" i="12" s="1"/>
  <c r="F11" i="12" s="1"/>
  <c r="G11" i="12" s="1"/>
  <c r="H11" i="12" s="1"/>
  <c r="I11" i="12" s="1"/>
  <c r="J11" i="12" s="1"/>
  <c r="D13" i="12" s="1"/>
  <c r="E13" i="12" s="1"/>
  <c r="F13" i="12" s="1"/>
  <c r="G13" i="12" s="1"/>
  <c r="H13" i="12" s="1"/>
  <c r="I13" i="12" s="1"/>
  <c r="J13" i="12" s="1"/>
  <c r="N5" i="12"/>
  <c r="O5" i="12" s="1"/>
  <c r="P5" i="12" s="1"/>
  <c r="Q5" i="12" s="1"/>
  <c r="R5" i="12" s="1"/>
  <c r="S5" i="12" s="1"/>
  <c r="M7" i="12" s="1"/>
  <c r="N7" i="12" s="1"/>
  <c r="O7" i="12" s="1"/>
  <c r="P7" i="12" s="1"/>
  <c r="Q7" i="12" s="1"/>
  <c r="R7" i="12" s="1"/>
  <c r="S7" i="12" s="1"/>
  <c r="M9" i="12" s="1"/>
  <c r="N9" i="12" s="1"/>
  <c r="O9" i="12" s="1"/>
  <c r="P9" i="12" s="1"/>
  <c r="Q9" i="12" s="1"/>
  <c r="R9" i="12" s="1"/>
  <c r="S9" i="12" s="1"/>
  <c r="M11" i="12" s="1"/>
  <c r="N11" i="12" s="1"/>
  <c r="O11" i="12" s="1"/>
  <c r="P11" i="12" s="1"/>
  <c r="Q11" i="12" s="1"/>
  <c r="R11" i="12" s="1"/>
  <c r="S11" i="12" s="1"/>
  <c r="W5" i="12"/>
  <c r="X5" i="12"/>
  <c r="Y5" i="12"/>
  <c r="Z5" i="12" s="1"/>
  <c r="AA5" i="12" s="1"/>
  <c r="AB5" i="12" s="1"/>
  <c r="V7" i="12" s="1"/>
  <c r="W7" i="12" s="1"/>
  <c r="X7" i="12" s="1"/>
  <c r="AH6" i="12"/>
  <c r="AI6" i="12"/>
  <c r="AJ6" i="12"/>
  <c r="AK6" i="12"/>
  <c r="AL6" i="12"/>
  <c r="AM6" i="12"/>
  <c r="AN6" i="12"/>
  <c r="Y7" i="12"/>
  <c r="Z7" i="12" s="1"/>
  <c r="AA7" i="12" s="1"/>
  <c r="AB7" i="12" s="1"/>
  <c r="V9" i="12" s="1"/>
  <c r="W9" i="12" s="1"/>
  <c r="X9" i="12" s="1"/>
  <c r="Y9" i="12" s="1"/>
  <c r="Z9" i="12" s="1"/>
  <c r="AA9" i="12" s="1"/>
  <c r="AB9" i="12" s="1"/>
  <c r="V11" i="12" s="1"/>
  <c r="W11" i="12" s="1"/>
  <c r="X11" i="12" s="1"/>
  <c r="Y11" i="12" s="1"/>
  <c r="Z11" i="12" s="1"/>
  <c r="AA11" i="12" s="1"/>
  <c r="AB11" i="12" s="1"/>
  <c r="V13" i="12" s="1"/>
  <c r="W13" i="12" s="1"/>
  <c r="X13" i="12" s="1"/>
  <c r="AH8" i="12"/>
  <c r="AI8" i="12"/>
  <c r="AJ8" i="12"/>
  <c r="AK8" i="12"/>
  <c r="AL8" i="12"/>
  <c r="AM8" i="12"/>
  <c r="AN8" i="12"/>
  <c r="AH10" i="12"/>
  <c r="AI10" i="12"/>
  <c r="AJ10" i="12"/>
  <c r="AK10" i="12"/>
  <c r="AL10" i="12"/>
  <c r="AM10" i="12"/>
  <c r="AN10" i="12"/>
  <c r="AH12" i="12"/>
  <c r="AI12" i="12"/>
  <c r="AJ12" i="12"/>
  <c r="AK12" i="12"/>
  <c r="AL12" i="12"/>
  <c r="AM12" i="12"/>
  <c r="AN12" i="12"/>
  <c r="AH14" i="12"/>
  <c r="AI14" i="12"/>
  <c r="AJ14" i="12"/>
  <c r="AK14" i="12"/>
  <c r="AL14" i="12"/>
  <c r="AM14" i="12"/>
  <c r="AN14" i="12"/>
  <c r="AH16" i="12"/>
  <c r="AI16" i="12"/>
  <c r="AJ16" i="12"/>
  <c r="AK16" i="12"/>
  <c r="AL16" i="12"/>
  <c r="AM16" i="12"/>
  <c r="AN16" i="12"/>
  <c r="AO16" i="12" s="1"/>
  <c r="G19" i="12"/>
  <c r="H19" i="12" s="1"/>
  <c r="I19" i="12"/>
  <c r="J19" i="12" s="1"/>
  <c r="D21" i="12" s="1"/>
  <c r="E21" i="12" s="1"/>
  <c r="F21" i="12" s="1"/>
  <c r="G21" i="12" s="1"/>
  <c r="H21" i="12" s="1"/>
  <c r="I21" i="12" s="1"/>
  <c r="J21" i="12" s="1"/>
  <c r="D23" i="12" s="1"/>
  <c r="E23" i="12" s="1"/>
  <c r="F23" i="12" s="1"/>
  <c r="G23" i="12" s="1"/>
  <c r="H23" i="12" s="1"/>
  <c r="I23" i="12" s="1"/>
  <c r="J23" i="12" s="1"/>
  <c r="D25" i="12" s="1"/>
  <c r="E25" i="12" s="1"/>
  <c r="F25" i="12" s="1"/>
  <c r="G25" i="12" s="1"/>
  <c r="H25" i="12" s="1"/>
  <c r="I25" i="12" s="1"/>
  <c r="J25" i="12" s="1"/>
  <c r="D27" i="12" s="1"/>
  <c r="E27" i="12" s="1"/>
  <c r="F27" i="12" s="1"/>
  <c r="G27" i="12" s="1"/>
  <c r="H27" i="12" s="1"/>
  <c r="R19" i="12"/>
  <c r="S19" i="12" s="1"/>
  <c r="M21" i="12" s="1"/>
  <c r="N21" i="12" s="1"/>
  <c r="O21" i="12" s="1"/>
  <c r="P21" i="12" s="1"/>
  <c r="Q21" i="12" s="1"/>
  <c r="R21" i="12" s="1"/>
  <c r="S21" i="12" s="1"/>
  <c r="M23" i="12" s="1"/>
  <c r="N23" i="12" s="1"/>
  <c r="O23" i="12" s="1"/>
  <c r="P23" i="12" s="1"/>
  <c r="Q23" i="12" s="1"/>
  <c r="R23" i="12" s="1"/>
  <c r="S23" i="12" s="1"/>
  <c r="M25" i="12" s="1"/>
  <c r="N25" i="12" s="1"/>
  <c r="O25" i="12" s="1"/>
  <c r="P25" i="12" s="1"/>
  <c r="Q25" i="12" s="1"/>
  <c r="R25" i="12" s="1"/>
  <c r="S25" i="12" s="1"/>
  <c r="M27" i="12" s="1"/>
  <c r="N27" i="12" s="1"/>
  <c r="O27" i="12" s="1"/>
  <c r="P27" i="12" s="1"/>
  <c r="Q27" i="12" s="1"/>
  <c r="R27" i="12" s="1"/>
  <c r="S27" i="12" s="1"/>
  <c r="M29" i="12" s="1"/>
  <c r="W19" i="12"/>
  <c r="X19" i="12" s="1"/>
  <c r="Y19" i="12" s="1"/>
  <c r="Z19" i="12" s="1"/>
  <c r="AA19" i="12" s="1"/>
  <c r="AB19" i="12" s="1"/>
  <c r="V21" i="12" s="1"/>
  <c r="W21" i="12" s="1"/>
  <c r="X21" i="12" s="1"/>
  <c r="Y21" i="12" s="1"/>
  <c r="Z21" i="12" s="1"/>
  <c r="AA21" i="12" s="1"/>
  <c r="AB21" i="12" s="1"/>
  <c r="V23" i="12" s="1"/>
  <c r="W23" i="12" s="1"/>
  <c r="X23" i="12" s="1"/>
  <c r="Y23" i="12" s="1"/>
  <c r="Z23" i="12" s="1"/>
  <c r="AA23" i="12" s="1"/>
  <c r="AB23" i="12" s="1"/>
  <c r="V25" i="12" s="1"/>
  <c r="W25" i="12" s="1"/>
  <c r="X25" i="12" s="1"/>
  <c r="Y25" i="12" s="1"/>
  <c r="Z25" i="12" s="1"/>
  <c r="AA25" i="12" s="1"/>
  <c r="AB25" i="12" s="1"/>
  <c r="V27" i="12" s="1"/>
  <c r="W27" i="12" s="1"/>
  <c r="X27" i="12" s="1"/>
  <c r="AH20" i="12"/>
  <c r="AI20" i="12"/>
  <c r="AJ20" i="12"/>
  <c r="AK20" i="12"/>
  <c r="AL20" i="12"/>
  <c r="AM20" i="12"/>
  <c r="AN20" i="12"/>
  <c r="AH22" i="12"/>
  <c r="AI22" i="12"/>
  <c r="AJ22" i="12"/>
  <c r="AK22" i="12"/>
  <c r="AL22" i="12"/>
  <c r="AM22" i="12"/>
  <c r="AN22" i="12"/>
  <c r="AH24" i="12"/>
  <c r="AI24" i="12"/>
  <c r="AJ24" i="12"/>
  <c r="AK24" i="12"/>
  <c r="AL24" i="12"/>
  <c r="AM24" i="12"/>
  <c r="AN24" i="12"/>
  <c r="AH26" i="12"/>
  <c r="AI26" i="12"/>
  <c r="AJ26" i="12"/>
  <c r="AK26" i="12"/>
  <c r="AL26" i="12"/>
  <c r="AM26" i="12"/>
  <c r="AN26" i="12"/>
  <c r="AH28" i="12"/>
  <c r="AI28" i="12"/>
  <c r="AJ28" i="12"/>
  <c r="AK28" i="12"/>
  <c r="AL28" i="12"/>
  <c r="AM28" i="12"/>
  <c r="AN28" i="12"/>
  <c r="AO28" i="12" s="1"/>
  <c r="AH30" i="12"/>
  <c r="AI30" i="12"/>
  <c r="AJ30" i="12"/>
  <c r="AK30" i="12"/>
  <c r="AL30" i="12"/>
  <c r="AM30" i="12"/>
  <c r="AN30" i="12"/>
  <c r="G33" i="12"/>
  <c r="H33" i="12" s="1"/>
  <c r="I33" i="12" s="1"/>
  <c r="J33" i="12" s="1"/>
  <c r="D35" i="12" s="1"/>
  <c r="E35" i="12" s="1"/>
  <c r="F35" i="12" s="1"/>
  <c r="G35" i="12" s="1"/>
  <c r="H35" i="12" s="1"/>
  <c r="I35" i="12" s="1"/>
  <c r="J35" i="12" s="1"/>
  <c r="D37" i="12" s="1"/>
  <c r="E37" i="12" s="1"/>
  <c r="F37" i="12" s="1"/>
  <c r="G37" i="12" s="1"/>
  <c r="H37" i="12" s="1"/>
  <c r="I37" i="12" s="1"/>
  <c r="J37" i="12" s="1"/>
  <c r="D39" i="12" s="1"/>
  <c r="E39" i="12" s="1"/>
  <c r="F39" i="12" s="1"/>
  <c r="G39" i="12" s="1"/>
  <c r="H39" i="12" s="1"/>
  <c r="I39" i="12" s="1"/>
  <c r="J39" i="12" s="1"/>
  <c r="D41" i="12" s="1"/>
  <c r="E41" i="12" s="1"/>
  <c r="F41" i="12" s="1"/>
  <c r="G41" i="12" s="1"/>
  <c r="H41" i="12" s="1"/>
  <c r="I41" i="12" s="1"/>
  <c r="S33" i="12"/>
  <c r="M35" i="12" s="1"/>
  <c r="N35" i="12" s="1"/>
  <c r="O35" i="12" s="1"/>
  <c r="P35" i="12" s="1"/>
  <c r="Q35" i="12" s="1"/>
  <c r="R35" i="12" s="1"/>
  <c r="S35" i="12" s="1"/>
  <c r="M37" i="12" s="1"/>
  <c r="N37" i="12" s="1"/>
  <c r="O37" i="12" s="1"/>
  <c r="P37" i="12" s="1"/>
  <c r="Q37" i="12" s="1"/>
  <c r="R37" i="12" s="1"/>
  <c r="S37" i="12" s="1"/>
  <c r="M39" i="12" s="1"/>
  <c r="N39" i="12" s="1"/>
  <c r="O39" i="12" s="1"/>
  <c r="P39" i="12" s="1"/>
  <c r="Q39" i="12" s="1"/>
  <c r="R39" i="12" s="1"/>
  <c r="S39" i="12" s="1"/>
  <c r="M41" i="12" s="1"/>
  <c r="N41" i="12" s="1"/>
  <c r="O41" i="12" s="1"/>
  <c r="P41" i="12" s="1"/>
  <c r="Q41" i="12" s="1"/>
  <c r="R41" i="12" s="1"/>
  <c r="S41" i="12" s="1"/>
  <c r="M43" i="12" s="1"/>
  <c r="N43" i="12" s="1"/>
  <c r="X33" i="12"/>
  <c r="Y33" i="12" s="1"/>
  <c r="Z33" i="12"/>
  <c r="AA33" i="12" s="1"/>
  <c r="AB33" i="12" s="1"/>
  <c r="V35" i="12" s="1"/>
  <c r="W35" i="12" s="1"/>
  <c r="X35" i="12" s="1"/>
  <c r="Y35" i="12" s="1"/>
  <c r="Z35" i="12" s="1"/>
  <c r="AA35" i="12" s="1"/>
  <c r="AB35" i="12" s="1"/>
  <c r="V37" i="12" s="1"/>
  <c r="W37" i="12" s="1"/>
  <c r="X37" i="12" s="1"/>
  <c r="Y37" i="12" s="1"/>
  <c r="Z37" i="12" s="1"/>
  <c r="AA37" i="12" s="1"/>
  <c r="AB37" i="12" s="1"/>
  <c r="V39" i="12" s="1"/>
  <c r="W39" i="12" s="1"/>
  <c r="X39" i="12" s="1"/>
  <c r="Y39" i="12" s="1"/>
  <c r="Z39" i="12" s="1"/>
  <c r="AA39" i="12" s="1"/>
  <c r="AB39" i="12" s="1"/>
  <c r="V41" i="12" s="1"/>
  <c r="W41" i="12" s="1"/>
  <c r="X41" i="12" s="1"/>
  <c r="Y41" i="12" s="1"/>
  <c r="AH34" i="12"/>
  <c r="AI34" i="12"/>
  <c r="AJ34" i="12"/>
  <c r="AK34" i="12"/>
  <c r="AL34" i="12"/>
  <c r="AM34" i="12"/>
  <c r="AN34" i="12"/>
  <c r="AH36" i="12"/>
  <c r="AI36" i="12"/>
  <c r="AJ36" i="12"/>
  <c r="AK36" i="12"/>
  <c r="AL36" i="12"/>
  <c r="AM36" i="12"/>
  <c r="AN36" i="12"/>
  <c r="AH38" i="12"/>
  <c r="AI38" i="12"/>
  <c r="AJ38" i="12"/>
  <c r="AK38" i="12"/>
  <c r="AL38" i="12"/>
  <c r="AM38" i="12"/>
  <c r="AN38" i="12"/>
  <c r="AH40" i="12"/>
  <c r="AI40" i="12"/>
  <c r="AJ40" i="12"/>
  <c r="AK40" i="12"/>
  <c r="AL40" i="12"/>
  <c r="AM40" i="12"/>
  <c r="AN40" i="12"/>
  <c r="AH42" i="12"/>
  <c r="AI42" i="12"/>
  <c r="AJ42" i="12"/>
  <c r="AK42" i="12"/>
  <c r="AL42" i="12"/>
  <c r="AM42" i="12"/>
  <c r="AN42" i="12"/>
  <c r="AH44" i="12"/>
  <c r="AI44" i="12"/>
  <c r="AJ44" i="12"/>
  <c r="AK44" i="12"/>
  <c r="AL44" i="12"/>
  <c r="AM44" i="12"/>
  <c r="AN44" i="12"/>
  <c r="H47" i="12"/>
  <c r="I47" i="12"/>
  <c r="J47" i="12" s="1"/>
  <c r="D49" i="12" s="1"/>
  <c r="E49" i="12" s="1"/>
  <c r="F49" i="12" s="1"/>
  <c r="G49" i="12" s="1"/>
  <c r="H49" i="12" s="1"/>
  <c r="I49" i="12" s="1"/>
  <c r="J49" i="12" s="1"/>
  <c r="D51" i="12" s="1"/>
  <c r="E51" i="12" s="1"/>
  <c r="F51" i="12" s="1"/>
  <c r="G51" i="12" s="1"/>
  <c r="H51" i="12" s="1"/>
  <c r="I51" i="12" s="1"/>
  <c r="J51" i="12" s="1"/>
  <c r="D53" i="12" s="1"/>
  <c r="E53" i="12" s="1"/>
  <c r="F53" i="12" s="1"/>
  <c r="G53" i="12" s="1"/>
  <c r="H53" i="12" s="1"/>
  <c r="I53" i="12" s="1"/>
  <c r="J53" i="12" s="1"/>
  <c r="D55" i="12" s="1"/>
  <c r="E55" i="12" s="1"/>
  <c r="F55" i="12" s="1"/>
  <c r="G55" i="12" s="1"/>
  <c r="H55" i="12" s="1"/>
  <c r="I55" i="12" s="1"/>
  <c r="J55" i="12" s="1"/>
  <c r="N47" i="12"/>
  <c r="O47" i="12" s="1"/>
  <c r="P47" i="12" s="1"/>
  <c r="Q47" i="12" s="1"/>
  <c r="R47" i="12" s="1"/>
  <c r="S47" i="12" s="1"/>
  <c r="M49" i="12" s="1"/>
  <c r="N49" i="12" s="1"/>
  <c r="O49" i="12" s="1"/>
  <c r="P49" i="12" s="1"/>
  <c r="Q49" i="12" s="1"/>
  <c r="R49" i="12" s="1"/>
  <c r="S49" i="12" s="1"/>
  <c r="M51" i="12" s="1"/>
  <c r="N51" i="12" s="1"/>
  <c r="O51" i="12" s="1"/>
  <c r="P51" i="12" s="1"/>
  <c r="Q51" i="12" s="1"/>
  <c r="R51" i="12" s="1"/>
  <c r="S51" i="12" s="1"/>
  <c r="M53" i="12" s="1"/>
  <c r="N53" i="12" s="1"/>
  <c r="O53" i="12" s="1"/>
  <c r="P53" i="12" s="1"/>
  <c r="Q53" i="12" s="1"/>
  <c r="R53" i="12" s="1"/>
  <c r="S53" i="12" s="1"/>
  <c r="M55" i="12" s="1"/>
  <c r="N55" i="12" s="1"/>
  <c r="X47" i="12"/>
  <c r="Y47" i="12" s="1"/>
  <c r="Z47" i="12" s="1"/>
  <c r="AA47" i="12"/>
  <c r="AB47" i="12" s="1"/>
  <c r="V49" i="12" s="1"/>
  <c r="W49" i="12" s="1"/>
  <c r="X49" i="12" s="1"/>
  <c r="Y49" i="12" s="1"/>
  <c r="Z49" i="12" s="1"/>
  <c r="AA49" i="12" s="1"/>
  <c r="AB49" i="12" s="1"/>
  <c r="V51" i="12" s="1"/>
  <c r="W51" i="12" s="1"/>
  <c r="X51" i="12" s="1"/>
  <c r="Y51" i="12" s="1"/>
  <c r="Z51" i="12" s="1"/>
  <c r="AA51" i="12" s="1"/>
  <c r="AB51" i="12" s="1"/>
  <c r="V53" i="12" s="1"/>
  <c r="W53" i="12" s="1"/>
  <c r="X53" i="12" s="1"/>
  <c r="Y53" i="12" s="1"/>
  <c r="Z53" i="12" s="1"/>
  <c r="AA53" i="12" s="1"/>
  <c r="AB53" i="12" s="1"/>
  <c r="V55" i="12" s="1"/>
  <c r="W55" i="12" s="1"/>
  <c r="X55" i="12" s="1"/>
  <c r="Y55" i="12" s="1"/>
  <c r="Z55" i="12" s="1"/>
  <c r="AH48" i="12"/>
  <c r="AI48" i="12"/>
  <c r="AJ48" i="12"/>
  <c r="AK48" i="12"/>
  <c r="AL48" i="12"/>
  <c r="AM48" i="12"/>
  <c r="AN48" i="12"/>
  <c r="AH50" i="12"/>
  <c r="AI50" i="12"/>
  <c r="AJ50" i="12"/>
  <c r="AK50" i="12"/>
  <c r="AL50" i="12"/>
  <c r="AM50" i="12"/>
  <c r="AN50" i="12"/>
  <c r="AH52" i="12"/>
  <c r="AI52" i="12"/>
  <c r="AJ52" i="12"/>
  <c r="AK52" i="12"/>
  <c r="AL52" i="12"/>
  <c r="AM52" i="12"/>
  <c r="AN52" i="12"/>
  <c r="AH54" i="12"/>
  <c r="AI54" i="12"/>
  <c r="AJ54" i="12"/>
  <c r="AK54" i="12"/>
  <c r="AL54" i="12"/>
  <c r="AM54" i="12"/>
  <c r="AN54" i="12"/>
  <c r="AH56" i="12"/>
  <c r="AI56" i="12"/>
  <c r="AJ56" i="12"/>
  <c r="AK56" i="12"/>
  <c r="AL56" i="12"/>
  <c r="AM56" i="12"/>
  <c r="AN56" i="12"/>
  <c r="AH58" i="12"/>
  <c r="AI58" i="12"/>
  <c r="AJ58" i="12"/>
  <c r="AK58" i="12"/>
  <c r="AL58" i="12"/>
  <c r="AM58" i="12"/>
  <c r="AN58" i="12"/>
  <c r="AO58" i="12"/>
  <c r="AO42" i="12" l="1"/>
  <c r="AO14" i="12"/>
  <c r="AM3" i="12"/>
  <c r="AE15" i="12" s="1"/>
  <c r="AO38" i="12"/>
  <c r="AO10" i="12"/>
  <c r="AO56" i="12"/>
  <c r="AO48" i="12"/>
  <c r="AO40" i="12"/>
  <c r="AO20" i="12"/>
  <c r="AO12" i="12"/>
  <c r="AO50" i="12"/>
  <c r="AO24" i="12"/>
  <c r="AO44" i="12"/>
  <c r="AN3" i="12"/>
  <c r="AO36" i="12"/>
  <c r="AI3" i="12"/>
  <c r="AE7" i="12" s="1"/>
  <c r="AO52" i="12"/>
  <c r="AL3" i="12"/>
  <c r="AE13" i="12" s="1"/>
  <c r="AH3" i="12"/>
  <c r="AE5" i="12" s="1"/>
  <c r="AO34" i="12"/>
  <c r="AJ3" i="12"/>
  <c r="AE9" i="12" s="1"/>
  <c r="AO54" i="12"/>
  <c r="AO30" i="12"/>
  <c r="AO8" i="12"/>
  <c r="AK3" i="12"/>
  <c r="AE11" i="12" s="1"/>
  <c r="AE23" i="12" s="1"/>
  <c r="AO6" i="12"/>
  <c r="AO26" i="12"/>
  <c r="AO22" i="12"/>
  <c r="E7" i="11"/>
  <c r="F7" i="11"/>
  <c r="K7" i="11"/>
  <c r="O7" i="10"/>
  <c r="O8" i="10"/>
  <c r="O5" i="10"/>
  <c r="O9" i="10"/>
  <c r="D6" i="10"/>
  <c r="D4" i="10" s="1"/>
  <c r="D8" i="11" s="1"/>
  <c r="D39" i="9"/>
  <c r="D7" i="11" s="1"/>
  <c r="E39" i="9"/>
  <c r="F39" i="9"/>
  <c r="G39" i="9"/>
  <c r="G7" i="11" s="1"/>
  <c r="H39" i="9"/>
  <c r="H7" i="11" s="1"/>
  <c r="I39" i="9"/>
  <c r="I7" i="11" s="1"/>
  <c r="J39" i="9"/>
  <c r="J7" i="11" s="1"/>
  <c r="K39" i="9"/>
  <c r="M39" i="9"/>
  <c r="M7" i="11" s="1"/>
  <c r="C39" i="9"/>
  <c r="C7" i="11" s="1"/>
  <c r="O41" i="9"/>
  <c r="C27" i="9"/>
  <c r="L40" i="9" s="1"/>
  <c r="L39" i="9" s="1"/>
  <c r="L7" i="11" s="1"/>
  <c r="C26" i="9"/>
  <c r="G28" i="9" s="1"/>
  <c r="G27" i="9" s="1"/>
  <c r="G32" i="9" s="1"/>
  <c r="E22" i="8"/>
  <c r="A22" i="8"/>
  <c r="D22" i="8" s="1"/>
  <c r="K23" i="8" s="1"/>
  <c r="E21" i="8"/>
  <c r="J14" i="8" s="1"/>
  <c r="J13" i="8" s="1"/>
  <c r="D21" i="8"/>
  <c r="J23" i="8" s="1"/>
  <c r="C6" i="10" s="1"/>
  <c r="B20" i="8"/>
  <c r="B21" i="8" s="1"/>
  <c r="B22" i="8" s="1"/>
  <c r="V15" i="8"/>
  <c r="V12" i="8"/>
  <c r="V11" i="8"/>
  <c r="V10" i="8"/>
  <c r="U9" i="8"/>
  <c r="T9" i="8"/>
  <c r="S9" i="8"/>
  <c r="R9" i="8"/>
  <c r="Q9" i="8"/>
  <c r="P9" i="8"/>
  <c r="O9" i="8"/>
  <c r="N9" i="8"/>
  <c r="M9" i="8"/>
  <c r="L9" i="8"/>
  <c r="K9" i="8"/>
  <c r="J9" i="8"/>
  <c r="C7" i="8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4" i="10" l="1"/>
  <c r="C8" i="11" s="1"/>
  <c r="J7" i="8"/>
  <c r="C6" i="11" s="1"/>
  <c r="A23" i="8"/>
  <c r="A24" i="8" s="1"/>
  <c r="A25" i="8" s="1"/>
  <c r="C12" i="8"/>
  <c r="C13" i="8" s="1"/>
  <c r="C14" i="8" s="1"/>
  <c r="C15" i="8" s="1"/>
  <c r="C16" i="8" s="1"/>
  <c r="C8" i="8"/>
  <c r="AE21" i="12"/>
  <c r="AE25" i="12" s="1"/>
  <c r="AE27" i="12" s="1"/>
  <c r="AE17" i="12"/>
  <c r="AO3" i="12"/>
  <c r="O7" i="11"/>
  <c r="C28" i="9"/>
  <c r="N40" i="9"/>
  <c r="N39" i="9" s="1"/>
  <c r="N7" i="11" s="1"/>
  <c r="O40" i="9"/>
  <c r="O39" i="9"/>
  <c r="B23" i="8"/>
  <c r="B24" i="8" s="1"/>
  <c r="B25" i="8" s="1"/>
  <c r="K14" i="8"/>
  <c r="K13" i="8" s="1"/>
  <c r="K7" i="8" s="1"/>
  <c r="D6" i="11" s="1"/>
  <c r="D25" i="8"/>
  <c r="N23" i="8" s="1"/>
  <c r="G6" i="10" s="1"/>
  <c r="G4" i="10" s="1"/>
  <c r="G8" i="11" s="1"/>
  <c r="A26" i="8"/>
  <c r="E25" i="8"/>
  <c r="N14" i="8" s="1"/>
  <c r="N13" i="8" s="1"/>
  <c r="N7" i="8"/>
  <c r="G6" i="11" s="1"/>
  <c r="V9" i="8"/>
  <c r="D23" i="8"/>
  <c r="E24" i="8"/>
  <c r="M14" i="8" s="1"/>
  <c r="M13" i="8" s="1"/>
  <c r="M7" i="8" s="1"/>
  <c r="F6" i="11" s="1"/>
  <c r="D24" i="8"/>
  <c r="M23" i="8" s="1"/>
  <c r="F6" i="10" s="1"/>
  <c r="F4" i="10" s="1"/>
  <c r="F8" i="11" s="1"/>
  <c r="E23" i="8"/>
  <c r="L14" i="8" s="1"/>
  <c r="L13" i="8" s="1"/>
  <c r="L7" i="8" s="1"/>
  <c r="E6" i="11" s="1"/>
  <c r="R39" i="6"/>
  <c r="Q39" i="6"/>
  <c r="B39" i="6" s="1"/>
  <c r="C39" i="6" s="1"/>
  <c r="C38" i="6" s="1"/>
  <c r="D24" i="2" s="1"/>
  <c r="C20" i="7"/>
  <c r="D20" i="7" s="1"/>
  <c r="E20" i="7" s="1"/>
  <c r="F20" i="7" s="1"/>
  <c r="G20" i="7" s="1"/>
  <c r="H20" i="7" s="1"/>
  <c r="I20" i="7" s="1"/>
  <c r="J20" i="7" s="1"/>
  <c r="K20" i="7" s="1"/>
  <c r="L20" i="7" s="1"/>
  <c r="M20" i="7" s="1"/>
  <c r="B13" i="6"/>
  <c r="C13" i="6" s="1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B12" i="6"/>
  <c r="C12" i="6" s="1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B11" i="6"/>
  <c r="C11" i="6" s="1"/>
  <c r="D11" i="6" s="1"/>
  <c r="E11" i="6" s="1"/>
  <c r="F11" i="6" s="1"/>
  <c r="G11" i="6" s="1"/>
  <c r="H11" i="6" s="1"/>
  <c r="I11" i="6" s="1"/>
  <c r="J11" i="6" s="1"/>
  <c r="K11" i="6" s="1"/>
  <c r="L11" i="6" s="1"/>
  <c r="M11" i="6" s="1"/>
  <c r="B23" i="6"/>
  <c r="B22" i="6"/>
  <c r="B21" i="6"/>
  <c r="B20" i="6"/>
  <c r="Q36" i="6"/>
  <c r="B36" i="6" s="1"/>
  <c r="R36" i="6"/>
  <c r="B33" i="6"/>
  <c r="B32" i="6" s="1"/>
  <c r="B20" i="3"/>
  <c r="B19" i="3"/>
  <c r="B40" i="3"/>
  <c r="B39" i="3"/>
  <c r="A27" i="8" l="1"/>
  <c r="E26" i="8"/>
  <c r="O14" i="8" s="1"/>
  <c r="O13" i="8" s="1"/>
  <c r="O7" i="8" s="1"/>
  <c r="H6" i="11" s="1"/>
  <c r="D26" i="8"/>
  <c r="O23" i="8" s="1"/>
  <c r="H6" i="10" s="1"/>
  <c r="H4" i="10" s="1"/>
  <c r="H8" i="11" s="1"/>
  <c r="B26" i="8"/>
  <c r="L23" i="8"/>
  <c r="E6" i="10" s="1"/>
  <c r="N20" i="7"/>
  <c r="C22" i="6"/>
  <c r="D22" i="6" s="1"/>
  <c r="E22" i="6" s="1"/>
  <c r="F22" i="6" s="1"/>
  <c r="G22" i="6" s="1"/>
  <c r="H22" i="6" s="1"/>
  <c r="I22" i="6" s="1"/>
  <c r="J22" i="6" s="1"/>
  <c r="K22" i="6" s="1"/>
  <c r="L22" i="6" s="1"/>
  <c r="M22" i="6" s="1"/>
  <c r="N13" i="6"/>
  <c r="N12" i="6"/>
  <c r="N11" i="6"/>
  <c r="C23" i="6"/>
  <c r="D23" i="6" s="1"/>
  <c r="E23" i="6" s="1"/>
  <c r="F23" i="6" s="1"/>
  <c r="G23" i="6" s="1"/>
  <c r="H23" i="6" s="1"/>
  <c r="I23" i="6" s="1"/>
  <c r="J23" i="6" s="1"/>
  <c r="K23" i="6" s="1"/>
  <c r="L23" i="6" s="1"/>
  <c r="M23" i="6" s="1"/>
  <c r="C21" i="6"/>
  <c r="D21" i="6" s="1"/>
  <c r="E21" i="6" s="1"/>
  <c r="F21" i="6" s="1"/>
  <c r="G21" i="6" s="1"/>
  <c r="H21" i="6" s="1"/>
  <c r="I21" i="6" s="1"/>
  <c r="J21" i="6" s="1"/>
  <c r="K21" i="6" s="1"/>
  <c r="L21" i="6" s="1"/>
  <c r="M21" i="6" s="1"/>
  <c r="C20" i="6"/>
  <c r="D20" i="6" s="1"/>
  <c r="E20" i="6" s="1"/>
  <c r="F20" i="6" s="1"/>
  <c r="G20" i="6" s="1"/>
  <c r="H20" i="6" s="1"/>
  <c r="I20" i="6" s="1"/>
  <c r="J20" i="6" s="1"/>
  <c r="K20" i="6" s="1"/>
  <c r="L20" i="6" s="1"/>
  <c r="M20" i="6" s="1"/>
  <c r="C33" i="6"/>
  <c r="D39" i="6"/>
  <c r="B38" i="6"/>
  <c r="C24" i="2" s="1"/>
  <c r="C36" i="6"/>
  <c r="B35" i="6"/>
  <c r="C23" i="2" s="1"/>
  <c r="C91" i="7"/>
  <c r="D39" i="2" s="1"/>
  <c r="D91" i="7"/>
  <c r="E39" i="2" s="1"/>
  <c r="E91" i="7"/>
  <c r="F39" i="2" s="1"/>
  <c r="F91" i="7"/>
  <c r="G39" i="2" s="1"/>
  <c r="G91" i="7"/>
  <c r="H39" i="2" s="1"/>
  <c r="H91" i="7"/>
  <c r="I39" i="2" s="1"/>
  <c r="I91" i="7"/>
  <c r="J39" i="2" s="1"/>
  <c r="J91" i="7"/>
  <c r="K39" i="2" s="1"/>
  <c r="K91" i="7"/>
  <c r="L39" i="2" s="1"/>
  <c r="L91" i="7"/>
  <c r="M39" i="2" s="1"/>
  <c r="M91" i="7"/>
  <c r="N39" i="2" s="1"/>
  <c r="B91" i="7"/>
  <c r="C39" i="2" s="1"/>
  <c r="B76" i="7"/>
  <c r="C36" i="2" s="1"/>
  <c r="B72" i="7"/>
  <c r="C35" i="2" s="1"/>
  <c r="B62" i="7"/>
  <c r="C33" i="2" s="1"/>
  <c r="B52" i="7"/>
  <c r="C32" i="2" s="1"/>
  <c r="B45" i="7"/>
  <c r="C31" i="2" s="1"/>
  <c r="B41" i="7"/>
  <c r="B35" i="7"/>
  <c r="B26" i="7"/>
  <c r="C29" i="2" s="1"/>
  <c r="B17" i="7"/>
  <c r="C28" i="2" s="1"/>
  <c r="B13" i="7"/>
  <c r="C27" i="2" s="1"/>
  <c r="C94" i="7"/>
  <c r="D40" i="2" s="1"/>
  <c r="D94" i="7"/>
  <c r="E40" i="2" s="1"/>
  <c r="E94" i="7"/>
  <c r="F40" i="2" s="1"/>
  <c r="F94" i="7"/>
  <c r="G40" i="2" s="1"/>
  <c r="H94" i="7"/>
  <c r="I40" i="2" s="1"/>
  <c r="I94" i="7"/>
  <c r="J40" i="2" s="1"/>
  <c r="J94" i="7"/>
  <c r="K40" i="2" s="1"/>
  <c r="K94" i="7"/>
  <c r="L40" i="2" s="1"/>
  <c r="L94" i="7"/>
  <c r="M40" i="2" s="1"/>
  <c r="B94" i="7"/>
  <c r="C40" i="2" s="1"/>
  <c r="C89" i="7"/>
  <c r="C87" i="7"/>
  <c r="D87" i="7" s="1"/>
  <c r="E87" i="7" s="1"/>
  <c r="C83" i="7"/>
  <c r="C81" i="7"/>
  <c r="D81" i="7" s="1"/>
  <c r="E81" i="7" s="1"/>
  <c r="F81" i="7" s="1"/>
  <c r="G81" i="7" s="1"/>
  <c r="H81" i="7" s="1"/>
  <c r="I81" i="7" s="1"/>
  <c r="J81" i="7" s="1"/>
  <c r="K81" i="7" s="1"/>
  <c r="L81" i="7" s="1"/>
  <c r="M81" i="7" s="1"/>
  <c r="C78" i="7"/>
  <c r="C77" i="7"/>
  <c r="C74" i="7"/>
  <c r="D74" i="7" s="1"/>
  <c r="C73" i="7"/>
  <c r="D73" i="7" s="1"/>
  <c r="C69" i="7"/>
  <c r="D69" i="7" s="1"/>
  <c r="E69" i="7" s="1"/>
  <c r="F69" i="7" s="1"/>
  <c r="G69" i="7" s="1"/>
  <c r="H69" i="7" s="1"/>
  <c r="I69" i="7" s="1"/>
  <c r="J69" i="7" s="1"/>
  <c r="K69" i="7" s="1"/>
  <c r="L69" i="7" s="1"/>
  <c r="M69" i="7" s="1"/>
  <c r="C67" i="7"/>
  <c r="D67" i="7" s="1"/>
  <c r="E67" i="7" s="1"/>
  <c r="G94" i="7"/>
  <c r="H40" i="2" s="1"/>
  <c r="C64" i="7"/>
  <c r="D64" i="7" s="1"/>
  <c r="E64" i="7" s="1"/>
  <c r="F64" i="7" s="1"/>
  <c r="G64" i="7" s="1"/>
  <c r="H64" i="7" s="1"/>
  <c r="I64" i="7" s="1"/>
  <c r="J64" i="7" s="1"/>
  <c r="K64" i="7" s="1"/>
  <c r="L64" i="7" s="1"/>
  <c r="M64" i="7" s="1"/>
  <c r="C63" i="7"/>
  <c r="D63" i="7" s="1"/>
  <c r="E63" i="7" s="1"/>
  <c r="F63" i="7" s="1"/>
  <c r="G63" i="7" s="1"/>
  <c r="H63" i="7" s="1"/>
  <c r="I63" i="7" s="1"/>
  <c r="J63" i="7" s="1"/>
  <c r="K63" i="7" s="1"/>
  <c r="L63" i="7" s="1"/>
  <c r="M63" i="7" s="1"/>
  <c r="C58" i="7"/>
  <c r="D58" i="7" s="1"/>
  <c r="E58" i="7" s="1"/>
  <c r="F58" i="7" s="1"/>
  <c r="G58" i="7" s="1"/>
  <c r="H58" i="7" s="1"/>
  <c r="I58" i="7" s="1"/>
  <c r="J58" i="7" s="1"/>
  <c r="K58" i="7" s="1"/>
  <c r="L58" i="7" s="1"/>
  <c r="M58" i="7" s="1"/>
  <c r="C53" i="7"/>
  <c r="D53" i="7" s="1"/>
  <c r="C47" i="7"/>
  <c r="D47" i="7" s="1"/>
  <c r="E47" i="7" s="1"/>
  <c r="C18" i="7"/>
  <c r="D18" i="7" s="1"/>
  <c r="E18" i="7" s="1"/>
  <c r="C23" i="7"/>
  <c r="C22" i="7"/>
  <c r="D22" i="7" s="1"/>
  <c r="E22" i="7" s="1"/>
  <c r="F22" i="7" s="1"/>
  <c r="G22" i="7" s="1"/>
  <c r="H22" i="7" s="1"/>
  <c r="I22" i="7" s="1"/>
  <c r="J22" i="7" s="1"/>
  <c r="K22" i="7" s="1"/>
  <c r="L22" i="7" s="1"/>
  <c r="M22" i="7" s="1"/>
  <c r="C21" i="7"/>
  <c r="C24" i="7"/>
  <c r="D24" i="7" s="1"/>
  <c r="E24" i="7" s="1"/>
  <c r="C19" i="7"/>
  <c r="D19" i="7" s="1"/>
  <c r="E19" i="7" s="1"/>
  <c r="C36" i="7"/>
  <c r="D36" i="7" s="1"/>
  <c r="C39" i="7"/>
  <c r="D39" i="7" s="1"/>
  <c r="C40" i="7"/>
  <c r="D40" i="7" s="1"/>
  <c r="C49" i="7"/>
  <c r="D49" i="7" s="1"/>
  <c r="E49" i="7" s="1"/>
  <c r="F49" i="7" s="1"/>
  <c r="G49" i="7" s="1"/>
  <c r="H49" i="7" s="1"/>
  <c r="I49" i="7" s="1"/>
  <c r="J49" i="7" s="1"/>
  <c r="K49" i="7" s="1"/>
  <c r="L49" i="7" s="1"/>
  <c r="M49" i="7" s="1"/>
  <c r="C68" i="7"/>
  <c r="C48" i="7"/>
  <c r="D48" i="7" s="1"/>
  <c r="C37" i="7"/>
  <c r="D37" i="7" s="1"/>
  <c r="C46" i="7"/>
  <c r="D46" i="7" s="1"/>
  <c r="C50" i="7"/>
  <c r="D50" i="7" s="1"/>
  <c r="C43" i="7"/>
  <c r="D43" i="7" s="1"/>
  <c r="E43" i="7" s="1"/>
  <c r="F43" i="7" s="1"/>
  <c r="G43" i="7" s="1"/>
  <c r="H43" i="7" s="1"/>
  <c r="I43" i="7" s="1"/>
  <c r="J43" i="7" s="1"/>
  <c r="K43" i="7" s="1"/>
  <c r="L43" i="7" s="1"/>
  <c r="M43" i="7" s="1"/>
  <c r="C42" i="7"/>
  <c r="D42" i="7" s="1"/>
  <c r="E42" i="7" s="1"/>
  <c r="F42" i="7" s="1"/>
  <c r="G42" i="7" s="1"/>
  <c r="H42" i="7" s="1"/>
  <c r="I42" i="7" s="1"/>
  <c r="J42" i="7" s="1"/>
  <c r="K42" i="7" s="1"/>
  <c r="L42" i="7" s="1"/>
  <c r="M42" i="7" s="1"/>
  <c r="C38" i="7"/>
  <c r="D38" i="7" s="1"/>
  <c r="N86" i="7"/>
  <c r="N92" i="7"/>
  <c r="N91" i="7" s="1"/>
  <c r="M94" i="7"/>
  <c r="N40" i="2" s="1"/>
  <c r="C54" i="7"/>
  <c r="D54" i="7" s="1"/>
  <c r="E54" i="7" s="1"/>
  <c r="F54" i="7" s="1"/>
  <c r="G54" i="7" s="1"/>
  <c r="H54" i="7" s="1"/>
  <c r="I54" i="7" s="1"/>
  <c r="J54" i="7" s="1"/>
  <c r="K54" i="7" s="1"/>
  <c r="L54" i="7" s="1"/>
  <c r="M54" i="7" s="1"/>
  <c r="C57" i="7"/>
  <c r="D57" i="7" s="1"/>
  <c r="E57" i="7" s="1"/>
  <c r="F57" i="7" s="1"/>
  <c r="G57" i="7" s="1"/>
  <c r="H57" i="7" s="1"/>
  <c r="I57" i="7" s="1"/>
  <c r="J57" i="7" s="1"/>
  <c r="K57" i="7" s="1"/>
  <c r="L57" i="7" s="1"/>
  <c r="M57" i="7" s="1"/>
  <c r="C55" i="7"/>
  <c r="C56" i="7"/>
  <c r="D56" i="7" s="1"/>
  <c r="E56" i="7" s="1"/>
  <c r="F56" i="7" s="1"/>
  <c r="G56" i="7" s="1"/>
  <c r="H56" i="7" s="1"/>
  <c r="I56" i="7" s="1"/>
  <c r="J56" i="7" s="1"/>
  <c r="K56" i="7" s="1"/>
  <c r="L56" i="7" s="1"/>
  <c r="M56" i="7" s="1"/>
  <c r="C59" i="7"/>
  <c r="D59" i="7" s="1"/>
  <c r="E59" i="7" s="1"/>
  <c r="F59" i="7" s="1"/>
  <c r="G59" i="7" s="1"/>
  <c r="H59" i="7" s="1"/>
  <c r="I59" i="7" s="1"/>
  <c r="J59" i="7" s="1"/>
  <c r="K59" i="7" s="1"/>
  <c r="L59" i="7" s="1"/>
  <c r="M59" i="7" s="1"/>
  <c r="C60" i="7"/>
  <c r="D60" i="7" s="1"/>
  <c r="C30" i="7"/>
  <c r="C32" i="7"/>
  <c r="D32" i="7" s="1"/>
  <c r="E32" i="7" s="1"/>
  <c r="F32" i="7" s="1"/>
  <c r="G32" i="7" s="1"/>
  <c r="H32" i="7" s="1"/>
  <c r="I32" i="7" s="1"/>
  <c r="J32" i="7" s="1"/>
  <c r="K32" i="7" s="1"/>
  <c r="L32" i="7" s="1"/>
  <c r="M32" i="7" s="1"/>
  <c r="N28" i="7"/>
  <c r="C29" i="7"/>
  <c r="D29" i="7" s="1"/>
  <c r="C31" i="7"/>
  <c r="D31" i="7" s="1"/>
  <c r="N27" i="7"/>
  <c r="C15" i="7"/>
  <c r="D15" i="7" s="1"/>
  <c r="E15" i="7" s="1"/>
  <c r="C14" i="7"/>
  <c r="E4" i="10" l="1"/>
  <c r="E8" i="11" s="1"/>
  <c r="A28" i="8"/>
  <c r="E27" i="8"/>
  <c r="P14" i="8" s="1"/>
  <c r="P13" i="8" s="1"/>
  <c r="D27" i="8"/>
  <c r="P23" i="8" s="1"/>
  <c r="I6" i="10" s="1"/>
  <c r="I4" i="10" s="1"/>
  <c r="I8" i="11" s="1"/>
  <c r="C76" i="7"/>
  <c r="D36" i="2" s="1"/>
  <c r="M41" i="7"/>
  <c r="D45" i="7"/>
  <c r="E31" i="2" s="1"/>
  <c r="B34" i="7"/>
  <c r="C30" i="2" s="1"/>
  <c r="N22" i="6"/>
  <c r="N23" i="6"/>
  <c r="N21" i="6"/>
  <c r="N20" i="6"/>
  <c r="D33" i="6"/>
  <c r="C32" i="6"/>
  <c r="D38" i="6"/>
  <c r="E24" i="2" s="1"/>
  <c r="E39" i="6"/>
  <c r="D36" i="6"/>
  <c r="C35" i="6"/>
  <c r="D23" i="2" s="1"/>
  <c r="C26" i="7"/>
  <c r="D29" i="2" s="1"/>
  <c r="M62" i="7"/>
  <c r="N33" i="2" s="1"/>
  <c r="C13" i="7"/>
  <c r="D27" i="2" s="1"/>
  <c r="D35" i="7"/>
  <c r="D72" i="7"/>
  <c r="E35" i="2" s="1"/>
  <c r="L41" i="7"/>
  <c r="H41" i="7"/>
  <c r="D41" i="7"/>
  <c r="K62" i="7"/>
  <c r="L33" i="2" s="1"/>
  <c r="G62" i="7"/>
  <c r="H33" i="2" s="1"/>
  <c r="C62" i="7"/>
  <c r="D33" i="2" s="1"/>
  <c r="C35" i="7"/>
  <c r="K41" i="7"/>
  <c r="G41" i="7"/>
  <c r="C41" i="7"/>
  <c r="J62" i="7"/>
  <c r="K33" i="2" s="1"/>
  <c r="F62" i="7"/>
  <c r="G33" i="2" s="1"/>
  <c r="C17" i="7"/>
  <c r="D28" i="2" s="1"/>
  <c r="J41" i="7"/>
  <c r="F41" i="7"/>
  <c r="C45" i="7"/>
  <c r="D31" i="2" s="1"/>
  <c r="I62" i="7"/>
  <c r="J33" i="2" s="1"/>
  <c r="E62" i="7"/>
  <c r="F33" i="2" s="1"/>
  <c r="C72" i="7"/>
  <c r="D35" i="2" s="1"/>
  <c r="I41" i="7"/>
  <c r="E41" i="7"/>
  <c r="C52" i="7"/>
  <c r="D32" i="2" s="1"/>
  <c r="L62" i="7"/>
  <c r="M33" i="2" s="1"/>
  <c r="H62" i="7"/>
  <c r="I33" i="2" s="1"/>
  <c r="D62" i="7"/>
  <c r="E33" i="2" s="1"/>
  <c r="D89" i="7"/>
  <c r="E89" i="7" s="1"/>
  <c r="F89" i="7" s="1"/>
  <c r="G89" i="7" s="1"/>
  <c r="H89" i="7" s="1"/>
  <c r="I89" i="7" s="1"/>
  <c r="J89" i="7" s="1"/>
  <c r="K89" i="7" s="1"/>
  <c r="L89" i="7" s="1"/>
  <c r="M89" i="7" s="1"/>
  <c r="F87" i="7"/>
  <c r="D83" i="7"/>
  <c r="E83" i="7" s="1"/>
  <c r="F78" i="7"/>
  <c r="D77" i="7"/>
  <c r="D76" i="7" s="1"/>
  <c r="E36" i="2" s="1"/>
  <c r="E73" i="7"/>
  <c r="E74" i="7"/>
  <c r="F74" i="7" s="1"/>
  <c r="G74" i="7" s="1"/>
  <c r="H74" i="7" s="1"/>
  <c r="I74" i="7" s="1"/>
  <c r="J74" i="7" s="1"/>
  <c r="K74" i="7" s="1"/>
  <c r="L74" i="7" s="1"/>
  <c r="M74" i="7" s="1"/>
  <c r="N69" i="7"/>
  <c r="F67" i="7"/>
  <c r="N58" i="7"/>
  <c r="E53" i="7"/>
  <c r="F47" i="7"/>
  <c r="G47" i="7" s="1"/>
  <c r="H47" i="7" s="1"/>
  <c r="I47" i="7" s="1"/>
  <c r="J47" i="7" s="1"/>
  <c r="K47" i="7" s="1"/>
  <c r="L47" i="7" s="1"/>
  <c r="M47" i="7" s="1"/>
  <c r="N22" i="7"/>
  <c r="F18" i="7"/>
  <c r="D21" i="7"/>
  <c r="E21" i="7" s="1"/>
  <c r="D23" i="7"/>
  <c r="E23" i="7" s="1"/>
  <c r="F23" i="7" s="1"/>
  <c r="G23" i="7" s="1"/>
  <c r="H23" i="7" s="1"/>
  <c r="I23" i="7" s="1"/>
  <c r="J23" i="7" s="1"/>
  <c r="K23" i="7" s="1"/>
  <c r="L23" i="7" s="1"/>
  <c r="M23" i="7" s="1"/>
  <c r="F24" i="7"/>
  <c r="G24" i="7" s="1"/>
  <c r="H24" i="7" s="1"/>
  <c r="I24" i="7" s="1"/>
  <c r="J24" i="7" s="1"/>
  <c r="K24" i="7" s="1"/>
  <c r="L24" i="7" s="1"/>
  <c r="M24" i="7" s="1"/>
  <c r="F19" i="7"/>
  <c r="G19" i="7" s="1"/>
  <c r="H19" i="7" s="1"/>
  <c r="I19" i="7" s="1"/>
  <c r="J19" i="7" s="1"/>
  <c r="K19" i="7" s="1"/>
  <c r="L19" i="7" s="1"/>
  <c r="M19" i="7" s="1"/>
  <c r="D14" i="7"/>
  <c r="D13" i="7" s="1"/>
  <c r="E27" i="2" s="1"/>
  <c r="N57" i="7"/>
  <c r="N56" i="7"/>
  <c r="F15" i="7"/>
  <c r="G15" i="7" s="1"/>
  <c r="H15" i="7" s="1"/>
  <c r="I15" i="7" s="1"/>
  <c r="J15" i="7" s="1"/>
  <c r="K15" i="7" s="1"/>
  <c r="L15" i="7" s="1"/>
  <c r="M15" i="7" s="1"/>
  <c r="N42" i="7"/>
  <c r="E31" i="7"/>
  <c r="E29" i="7"/>
  <c r="F29" i="7" s="1"/>
  <c r="G29" i="7" s="1"/>
  <c r="H29" i="7" s="1"/>
  <c r="I29" i="7" s="1"/>
  <c r="J29" i="7" s="1"/>
  <c r="K29" i="7" s="1"/>
  <c r="L29" i="7" s="1"/>
  <c r="M29" i="7" s="1"/>
  <c r="D55" i="7"/>
  <c r="E55" i="7" s="1"/>
  <c r="F55" i="7" s="1"/>
  <c r="G55" i="7" s="1"/>
  <c r="H55" i="7" s="1"/>
  <c r="I55" i="7" s="1"/>
  <c r="J55" i="7" s="1"/>
  <c r="K55" i="7" s="1"/>
  <c r="L55" i="7" s="1"/>
  <c r="M55" i="7" s="1"/>
  <c r="E38" i="7"/>
  <c r="F38" i="7" s="1"/>
  <c r="G38" i="7" s="1"/>
  <c r="H38" i="7" s="1"/>
  <c r="I38" i="7" s="1"/>
  <c r="J38" i="7" s="1"/>
  <c r="K38" i="7" s="1"/>
  <c r="L38" i="7" s="1"/>
  <c r="M38" i="7" s="1"/>
  <c r="E40" i="7"/>
  <c r="F40" i="7" s="1"/>
  <c r="G40" i="7" s="1"/>
  <c r="H40" i="7" s="1"/>
  <c r="I40" i="7" s="1"/>
  <c r="J40" i="7" s="1"/>
  <c r="K40" i="7" s="1"/>
  <c r="L40" i="7" s="1"/>
  <c r="M40" i="7" s="1"/>
  <c r="E39" i="7"/>
  <c r="F39" i="7" s="1"/>
  <c r="G39" i="7" s="1"/>
  <c r="H39" i="7" s="1"/>
  <c r="I39" i="7" s="1"/>
  <c r="J39" i="7" s="1"/>
  <c r="K39" i="7" s="1"/>
  <c r="L39" i="7" s="1"/>
  <c r="M39" i="7" s="1"/>
  <c r="E36" i="7"/>
  <c r="N32" i="7"/>
  <c r="E60" i="7"/>
  <c r="N59" i="7"/>
  <c r="N54" i="7"/>
  <c r="N43" i="7"/>
  <c r="N49" i="7"/>
  <c r="D30" i="7"/>
  <c r="E30" i="7" s="1"/>
  <c r="F30" i="7" s="1"/>
  <c r="G30" i="7" s="1"/>
  <c r="H30" i="7" s="1"/>
  <c r="I30" i="7" s="1"/>
  <c r="J30" i="7" s="1"/>
  <c r="K30" i="7" s="1"/>
  <c r="L30" i="7" s="1"/>
  <c r="M30" i="7" s="1"/>
  <c r="N95" i="7"/>
  <c r="N94" i="7" s="1"/>
  <c r="E50" i="7"/>
  <c r="E46" i="7"/>
  <c r="E37" i="7"/>
  <c r="F37" i="7" s="1"/>
  <c r="G37" i="7" s="1"/>
  <c r="H37" i="7" s="1"/>
  <c r="I37" i="7" s="1"/>
  <c r="J37" i="7" s="1"/>
  <c r="K37" i="7" s="1"/>
  <c r="L37" i="7" s="1"/>
  <c r="M37" i="7" s="1"/>
  <c r="E48" i="7"/>
  <c r="F48" i="7" s="1"/>
  <c r="G48" i="7" s="1"/>
  <c r="H48" i="7" s="1"/>
  <c r="I48" i="7" s="1"/>
  <c r="J48" i="7" s="1"/>
  <c r="K48" i="7" s="1"/>
  <c r="L48" i="7" s="1"/>
  <c r="M48" i="7" s="1"/>
  <c r="D68" i="7"/>
  <c r="N81" i="7"/>
  <c r="D34" i="7" l="1"/>
  <c r="E30" i="2" s="1"/>
  <c r="P7" i="8"/>
  <c r="I6" i="11" s="1"/>
  <c r="E28" i="8"/>
  <c r="D28" i="8"/>
  <c r="Q23" i="8" s="1"/>
  <c r="J6" i="10" s="1"/>
  <c r="J4" i="10" s="1"/>
  <c r="J8" i="11" s="1"/>
  <c r="A29" i="8"/>
  <c r="B27" i="8"/>
  <c r="B28" i="8" s="1"/>
  <c r="C34" i="7"/>
  <c r="D30" i="2" s="1"/>
  <c r="E33" i="6"/>
  <c r="D32" i="6"/>
  <c r="F39" i="6"/>
  <c r="E38" i="6"/>
  <c r="F24" i="2" s="1"/>
  <c r="E36" i="6"/>
  <c r="D35" i="6"/>
  <c r="E23" i="2" s="1"/>
  <c r="E45" i="7"/>
  <c r="F31" i="2" s="1"/>
  <c r="D26" i="7"/>
  <c r="E29" i="2" s="1"/>
  <c r="E72" i="7"/>
  <c r="F35" i="2" s="1"/>
  <c r="E17" i="7"/>
  <c r="F28" i="2" s="1"/>
  <c r="D17" i="7"/>
  <c r="E28" i="2" s="1"/>
  <c r="N41" i="7"/>
  <c r="E35" i="7"/>
  <c r="E34" i="7" s="1"/>
  <c r="F30" i="2" s="1"/>
  <c r="E52" i="7"/>
  <c r="F32" i="2" s="1"/>
  <c r="D52" i="7"/>
  <c r="E32" i="2" s="1"/>
  <c r="G87" i="7"/>
  <c r="N89" i="7"/>
  <c r="F36" i="7"/>
  <c r="F35" i="7" s="1"/>
  <c r="F34" i="7" s="1"/>
  <c r="G30" i="2" s="1"/>
  <c r="F83" i="7"/>
  <c r="I78" i="7"/>
  <c r="E77" i="7"/>
  <c r="E76" i="7" s="1"/>
  <c r="F36" i="2" s="1"/>
  <c r="F73" i="7"/>
  <c r="F72" i="7" s="1"/>
  <c r="G35" i="2" s="1"/>
  <c r="N74" i="7"/>
  <c r="E68" i="7"/>
  <c r="G67" i="7"/>
  <c r="F21" i="7"/>
  <c r="G21" i="7" s="1"/>
  <c r="H21" i="7" s="1"/>
  <c r="I21" i="7" s="1"/>
  <c r="J21" i="7" s="1"/>
  <c r="K21" i="7" s="1"/>
  <c r="L21" i="7" s="1"/>
  <c r="M21" i="7" s="1"/>
  <c r="E26" i="7"/>
  <c r="F29" i="2" s="1"/>
  <c r="G18" i="7"/>
  <c r="N64" i="7"/>
  <c r="F53" i="7"/>
  <c r="N47" i="7"/>
  <c r="F46" i="7"/>
  <c r="E14" i="7"/>
  <c r="E13" i="7" s="1"/>
  <c r="F27" i="2" s="1"/>
  <c r="F50" i="7"/>
  <c r="N23" i="7"/>
  <c r="N24" i="7"/>
  <c r="N19" i="7"/>
  <c r="N29" i="7"/>
  <c r="N37" i="7"/>
  <c r="N40" i="7"/>
  <c r="N38" i="7"/>
  <c r="N15" i="7"/>
  <c r="N48" i="7"/>
  <c r="N30" i="7"/>
  <c r="F60" i="7"/>
  <c r="N39" i="7"/>
  <c r="F31" i="7"/>
  <c r="N55" i="7"/>
  <c r="Q14" i="8" l="1"/>
  <c r="Q13" i="8" s="1"/>
  <c r="D29" i="8"/>
  <c r="A30" i="8"/>
  <c r="E29" i="8"/>
  <c r="R14" i="8" s="1"/>
  <c r="R13" i="8" s="1"/>
  <c r="R7" i="8" s="1"/>
  <c r="K6" i="11" s="1"/>
  <c r="F33" i="6"/>
  <c r="E32" i="6"/>
  <c r="G39" i="6"/>
  <c r="F38" i="6"/>
  <c r="G24" i="2" s="1"/>
  <c r="F36" i="6"/>
  <c r="E35" i="6"/>
  <c r="F23" i="2" s="1"/>
  <c r="F45" i="7"/>
  <c r="G31" i="2" s="1"/>
  <c r="G17" i="7"/>
  <c r="H28" i="2" s="1"/>
  <c r="F17" i="7"/>
  <c r="G28" i="2" s="1"/>
  <c r="F52" i="7"/>
  <c r="G32" i="2" s="1"/>
  <c r="H87" i="7"/>
  <c r="G83" i="7"/>
  <c r="G36" i="7"/>
  <c r="G35" i="7" s="1"/>
  <c r="G34" i="7" s="1"/>
  <c r="H30" i="2" s="1"/>
  <c r="L78" i="7"/>
  <c r="F77" i="7"/>
  <c r="F76" i="7" s="1"/>
  <c r="G36" i="2" s="1"/>
  <c r="N21" i="7"/>
  <c r="G73" i="7"/>
  <c r="G72" i="7" s="1"/>
  <c r="H35" i="2" s="1"/>
  <c r="F68" i="7"/>
  <c r="H67" i="7"/>
  <c r="F14" i="7"/>
  <c r="F13" i="7" s="1"/>
  <c r="G27" i="2" s="1"/>
  <c r="H18" i="7"/>
  <c r="H17" i="7" s="1"/>
  <c r="I28" i="2" s="1"/>
  <c r="F26" i="7"/>
  <c r="G29" i="2" s="1"/>
  <c r="G53" i="7"/>
  <c r="G46" i="7"/>
  <c r="G50" i="7"/>
  <c r="G31" i="7"/>
  <c r="G60" i="7"/>
  <c r="A31" i="8" l="1"/>
  <c r="E30" i="8"/>
  <c r="D30" i="8"/>
  <c r="S23" i="8" s="1"/>
  <c r="L6" i="10" s="1"/>
  <c r="L4" i="10" s="1"/>
  <c r="L8" i="11" s="1"/>
  <c r="R23" i="8"/>
  <c r="K6" i="10" s="1"/>
  <c r="B29" i="8"/>
  <c r="Q7" i="8"/>
  <c r="J6" i="11" s="1"/>
  <c r="F32" i="6"/>
  <c r="G33" i="6"/>
  <c r="G38" i="6"/>
  <c r="H24" i="2" s="1"/>
  <c r="H39" i="6"/>
  <c r="F35" i="6"/>
  <c r="G23" i="2" s="1"/>
  <c r="G36" i="6"/>
  <c r="H83" i="7"/>
  <c r="G45" i="7"/>
  <c r="H31" i="2" s="1"/>
  <c r="G52" i="7"/>
  <c r="H32" i="2" s="1"/>
  <c r="I87" i="7"/>
  <c r="H36" i="7"/>
  <c r="H35" i="7" s="1"/>
  <c r="H34" i="7" s="1"/>
  <c r="I30" i="2" s="1"/>
  <c r="I83" i="7"/>
  <c r="N78" i="7"/>
  <c r="G77" i="7"/>
  <c r="G76" i="7" s="1"/>
  <c r="H36" i="2" s="1"/>
  <c r="H73" i="7"/>
  <c r="H72" i="7" s="1"/>
  <c r="I35" i="2" s="1"/>
  <c r="G68" i="7"/>
  <c r="I67" i="7"/>
  <c r="G14" i="7"/>
  <c r="G13" i="7" s="1"/>
  <c r="H27" i="2" s="1"/>
  <c r="G26" i="7"/>
  <c r="H29" i="2" s="1"/>
  <c r="I18" i="7"/>
  <c r="I17" i="7" s="1"/>
  <c r="J28" i="2" s="1"/>
  <c r="H53" i="7"/>
  <c r="H46" i="7"/>
  <c r="H50" i="7"/>
  <c r="H31" i="7"/>
  <c r="H60" i="7"/>
  <c r="K4" i="10" l="1"/>
  <c r="K8" i="11" s="1"/>
  <c r="B30" i="8"/>
  <c r="S14" i="8"/>
  <c r="S13" i="8" s="1"/>
  <c r="S7" i="8" s="1"/>
  <c r="L6" i="11" s="1"/>
  <c r="A32" i="8"/>
  <c r="E31" i="8"/>
  <c r="T14" i="8" s="1"/>
  <c r="T13" i="8" s="1"/>
  <c r="T7" i="8" s="1"/>
  <c r="M6" i="11" s="1"/>
  <c r="D31" i="8"/>
  <c r="T23" i="8" s="1"/>
  <c r="M6" i="10" s="1"/>
  <c r="M4" i="10" s="1"/>
  <c r="M8" i="11" s="1"/>
  <c r="H45" i="7"/>
  <c r="I31" i="2" s="1"/>
  <c r="H33" i="6"/>
  <c r="G32" i="6"/>
  <c r="H38" i="6"/>
  <c r="I24" i="2" s="1"/>
  <c r="I39" i="6"/>
  <c r="H36" i="6"/>
  <c r="G35" i="6"/>
  <c r="H23" i="2" s="1"/>
  <c r="H52" i="7"/>
  <c r="I32" i="2" s="1"/>
  <c r="J87" i="7"/>
  <c r="I36" i="7"/>
  <c r="I35" i="7" s="1"/>
  <c r="I34" i="7" s="1"/>
  <c r="J30" i="2" s="1"/>
  <c r="J83" i="7"/>
  <c r="H77" i="7"/>
  <c r="H76" i="7" s="1"/>
  <c r="I36" i="2" s="1"/>
  <c r="I73" i="7"/>
  <c r="I72" i="7" s="1"/>
  <c r="J35" i="2" s="1"/>
  <c r="H68" i="7"/>
  <c r="J67" i="7"/>
  <c r="H14" i="7"/>
  <c r="H13" i="7" s="1"/>
  <c r="I27" i="2" s="1"/>
  <c r="J18" i="7"/>
  <c r="J17" i="7" s="1"/>
  <c r="K28" i="2" s="1"/>
  <c r="H26" i="7"/>
  <c r="I29" i="2" s="1"/>
  <c r="I53" i="7"/>
  <c r="M53" i="7"/>
  <c r="I46" i="7"/>
  <c r="I50" i="7"/>
  <c r="I60" i="7"/>
  <c r="I31" i="7"/>
  <c r="E32" i="8" l="1"/>
  <c r="D32" i="8"/>
  <c r="A33" i="8"/>
  <c r="B31" i="8"/>
  <c r="B32" i="8" s="1"/>
  <c r="I33" i="6"/>
  <c r="H32" i="6"/>
  <c r="J39" i="6"/>
  <c r="I38" i="6"/>
  <c r="J24" i="2" s="1"/>
  <c r="I36" i="6"/>
  <c r="H35" i="6"/>
  <c r="I23" i="2" s="1"/>
  <c r="I45" i="7"/>
  <c r="J31" i="2" s="1"/>
  <c r="I52" i="7"/>
  <c r="J32" i="2" s="1"/>
  <c r="K87" i="7"/>
  <c r="J36" i="7"/>
  <c r="J35" i="7" s="1"/>
  <c r="J34" i="7" s="1"/>
  <c r="K30" i="2" s="1"/>
  <c r="K83" i="7"/>
  <c r="I77" i="7"/>
  <c r="I76" i="7" s="1"/>
  <c r="J36" i="2" s="1"/>
  <c r="J73" i="7"/>
  <c r="J72" i="7" s="1"/>
  <c r="K35" i="2" s="1"/>
  <c r="I14" i="7"/>
  <c r="I13" i="7" s="1"/>
  <c r="J27" i="2" s="1"/>
  <c r="I68" i="7"/>
  <c r="K67" i="7"/>
  <c r="I26" i="7"/>
  <c r="J29" i="2" s="1"/>
  <c r="K18" i="7"/>
  <c r="K17" i="7" s="1"/>
  <c r="L28" i="2" s="1"/>
  <c r="J53" i="7"/>
  <c r="J46" i="7"/>
  <c r="J50" i="7"/>
  <c r="J31" i="7"/>
  <c r="J60" i="7"/>
  <c r="D33" i="8" l="1"/>
  <c r="A34" i="8"/>
  <c r="E33" i="8"/>
  <c r="U23" i="8"/>
  <c r="D12" i="8"/>
  <c r="U14" i="8"/>
  <c r="E12" i="8"/>
  <c r="J33" i="6"/>
  <c r="I32" i="6"/>
  <c r="J38" i="6"/>
  <c r="K24" i="2" s="1"/>
  <c r="K39" i="6"/>
  <c r="J36" i="6"/>
  <c r="I35" i="6"/>
  <c r="J23" i="2" s="1"/>
  <c r="J45" i="7"/>
  <c r="K31" i="2" s="1"/>
  <c r="J52" i="7"/>
  <c r="K32" i="2" s="1"/>
  <c r="L87" i="7"/>
  <c r="K36" i="7"/>
  <c r="K35" i="7" s="1"/>
  <c r="K34" i="7" s="1"/>
  <c r="L30" i="2" s="1"/>
  <c r="L83" i="7"/>
  <c r="J14" i="7"/>
  <c r="J13" i="7" s="1"/>
  <c r="K27" i="2" s="1"/>
  <c r="J77" i="7"/>
  <c r="J76" i="7" s="1"/>
  <c r="K36" i="2" s="1"/>
  <c r="K73" i="7"/>
  <c r="K72" i="7" s="1"/>
  <c r="L35" i="2" s="1"/>
  <c r="J68" i="7"/>
  <c r="L67" i="7"/>
  <c r="J26" i="7"/>
  <c r="K29" i="2" s="1"/>
  <c r="L18" i="7"/>
  <c r="L17" i="7" s="1"/>
  <c r="M28" i="2" s="1"/>
  <c r="K53" i="7"/>
  <c r="K46" i="7"/>
  <c r="K50" i="7"/>
  <c r="K31" i="7"/>
  <c r="K60" i="7"/>
  <c r="V23" i="8" l="1"/>
  <c r="N6" i="10"/>
  <c r="U13" i="8"/>
  <c r="V14" i="8"/>
  <c r="B33" i="8"/>
  <c r="A35" i="8"/>
  <c r="E34" i="8"/>
  <c r="D34" i="8"/>
  <c r="J32" i="6"/>
  <c r="K33" i="6"/>
  <c r="K38" i="6"/>
  <c r="L24" i="2" s="1"/>
  <c r="L39" i="6"/>
  <c r="J35" i="6"/>
  <c r="K23" i="2" s="1"/>
  <c r="K36" i="6"/>
  <c r="K52" i="7"/>
  <c r="L32" i="2" s="1"/>
  <c r="K45" i="7"/>
  <c r="L31" i="2" s="1"/>
  <c r="M87" i="7"/>
  <c r="L36" i="7"/>
  <c r="L35" i="7" s="1"/>
  <c r="L34" i="7" s="1"/>
  <c r="M30" i="2" s="1"/>
  <c r="M83" i="7"/>
  <c r="K14" i="7"/>
  <c r="K13" i="7" s="1"/>
  <c r="L27" i="2" s="1"/>
  <c r="K77" i="7"/>
  <c r="K76" i="7" s="1"/>
  <c r="L36" i="2" s="1"/>
  <c r="L73" i="7"/>
  <c r="L72" i="7" s="1"/>
  <c r="M35" i="2" s="1"/>
  <c r="K68" i="7"/>
  <c r="M67" i="7"/>
  <c r="M18" i="7"/>
  <c r="M17" i="7" s="1"/>
  <c r="N28" i="2" s="1"/>
  <c r="K26" i="7"/>
  <c r="L29" i="2" s="1"/>
  <c r="N53" i="7"/>
  <c r="N63" i="7"/>
  <c r="N62" i="7" s="1"/>
  <c r="L46" i="7"/>
  <c r="L50" i="7"/>
  <c r="L60" i="7"/>
  <c r="L52" i="7" s="1"/>
  <c r="M32" i="2" s="1"/>
  <c r="L31" i="7"/>
  <c r="N4" i="10" l="1"/>
  <c r="N8" i="11" s="1"/>
  <c r="O8" i="11" s="1"/>
  <c r="O6" i="10"/>
  <c r="O4" i="10" s="1"/>
  <c r="A36" i="8"/>
  <c r="E35" i="8"/>
  <c r="D35" i="8"/>
  <c r="U7" i="8"/>
  <c r="N6" i="11" s="1"/>
  <c r="O6" i="11" s="1"/>
  <c r="V13" i="8"/>
  <c r="V7" i="8" s="1"/>
  <c r="C5" i="9" s="1"/>
  <c r="B34" i="8"/>
  <c r="L33" i="6"/>
  <c r="K32" i="6"/>
  <c r="L38" i="6"/>
  <c r="M24" i="2" s="1"/>
  <c r="M39" i="6"/>
  <c r="L36" i="6"/>
  <c r="K35" i="6"/>
  <c r="L23" i="2" s="1"/>
  <c r="N87" i="7"/>
  <c r="L45" i="7"/>
  <c r="M31" i="2" s="1"/>
  <c r="M36" i="7"/>
  <c r="M35" i="7" s="1"/>
  <c r="M34" i="7" s="1"/>
  <c r="N30" i="2" s="1"/>
  <c r="L14" i="7"/>
  <c r="L13" i="7" s="1"/>
  <c r="M27" i="2" s="1"/>
  <c r="N83" i="7"/>
  <c r="L77" i="7"/>
  <c r="L76" i="7" s="1"/>
  <c r="M36" i="2" s="1"/>
  <c r="N18" i="7"/>
  <c r="N17" i="7" s="1"/>
  <c r="M73" i="7"/>
  <c r="M72" i="7" s="1"/>
  <c r="N35" i="2" s="1"/>
  <c r="L68" i="7"/>
  <c r="N67" i="7"/>
  <c r="L26" i="7"/>
  <c r="M29" i="2" s="1"/>
  <c r="M46" i="7"/>
  <c r="M50" i="7"/>
  <c r="M31" i="7"/>
  <c r="M60" i="7"/>
  <c r="M52" i="7" s="1"/>
  <c r="N32" i="2" s="1"/>
  <c r="B35" i="8" l="1"/>
  <c r="B36" i="8" s="1"/>
  <c r="E36" i="8"/>
  <c r="D36" i="8"/>
  <c r="A37" i="8"/>
  <c r="M33" i="6"/>
  <c r="L32" i="6"/>
  <c r="M38" i="6"/>
  <c r="N39" i="6"/>
  <c r="M36" i="6"/>
  <c r="L35" i="6"/>
  <c r="M23" i="2" s="1"/>
  <c r="M45" i="7"/>
  <c r="N31" i="2" s="1"/>
  <c r="N36" i="7"/>
  <c r="N35" i="7" s="1"/>
  <c r="N34" i="7" s="1"/>
  <c r="M14" i="7"/>
  <c r="M13" i="7" s="1"/>
  <c r="N27" i="2" s="1"/>
  <c r="M77" i="7"/>
  <c r="M76" i="7" s="1"/>
  <c r="N36" i="2" s="1"/>
  <c r="N73" i="7"/>
  <c r="N72" i="7" s="1"/>
  <c r="M68" i="7"/>
  <c r="M26" i="7"/>
  <c r="N29" i="2" s="1"/>
  <c r="N46" i="7"/>
  <c r="N50" i="7"/>
  <c r="N60" i="7"/>
  <c r="N52" i="7" s="1"/>
  <c r="N31" i="7"/>
  <c r="D37" i="8" l="1"/>
  <c r="B37" i="8" s="1"/>
  <c r="A38" i="8"/>
  <c r="E37" i="8"/>
  <c r="N38" i="6"/>
  <c r="N24" i="2"/>
  <c r="N45" i="7"/>
  <c r="M32" i="6"/>
  <c r="N32" i="6" s="1"/>
  <c r="N33" i="6"/>
  <c r="M35" i="6"/>
  <c r="N36" i="6"/>
  <c r="N77" i="7"/>
  <c r="N76" i="7" s="1"/>
  <c r="N14" i="7"/>
  <c r="N13" i="7" s="1"/>
  <c r="N68" i="7"/>
  <c r="N26" i="7"/>
  <c r="A39" i="8" l="1"/>
  <c r="E38" i="8"/>
  <c r="D38" i="8"/>
  <c r="B38" i="8" s="1"/>
  <c r="N35" i="6"/>
  <c r="N23" i="2"/>
  <c r="O28" i="2"/>
  <c r="O29" i="2"/>
  <c r="O30" i="2"/>
  <c r="O31" i="2"/>
  <c r="O32" i="2"/>
  <c r="O33" i="2"/>
  <c r="O35" i="2"/>
  <c r="O36" i="2"/>
  <c r="O39" i="2"/>
  <c r="O40" i="2"/>
  <c r="O27" i="2"/>
  <c r="C46" i="6"/>
  <c r="D46" i="6" s="1"/>
  <c r="E46" i="6" s="1"/>
  <c r="F46" i="6" s="1"/>
  <c r="C45" i="6"/>
  <c r="D45" i="6" s="1"/>
  <c r="E45" i="6" s="1"/>
  <c r="C44" i="6"/>
  <c r="V15" i="6"/>
  <c r="V17" i="6"/>
  <c r="V9" i="6"/>
  <c r="V4" i="6"/>
  <c r="B30" i="6"/>
  <c r="B29" i="6" s="1"/>
  <c r="B27" i="6"/>
  <c r="B26" i="6" s="1"/>
  <c r="C20" i="2" s="1"/>
  <c r="B18" i="6"/>
  <c r="B19" i="6"/>
  <c r="C19" i="6" s="1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B17" i="6"/>
  <c r="C17" i="6" s="1"/>
  <c r="S24" i="6"/>
  <c r="R24" i="6"/>
  <c r="Q24" i="6"/>
  <c r="B24" i="6" s="1"/>
  <c r="B14" i="6"/>
  <c r="C14" i="6" s="1"/>
  <c r="B7" i="6"/>
  <c r="B8" i="6"/>
  <c r="B9" i="6"/>
  <c r="C9" i="6" s="1"/>
  <c r="D9" i="6" s="1"/>
  <c r="E9" i="6" s="1"/>
  <c r="F9" i="6" s="1"/>
  <c r="G9" i="6" s="1"/>
  <c r="H9" i="6" s="1"/>
  <c r="I9" i="6" s="1"/>
  <c r="J9" i="6" s="1"/>
  <c r="K9" i="6" s="1"/>
  <c r="L9" i="6" s="1"/>
  <c r="M9" i="6" s="1"/>
  <c r="B10" i="6"/>
  <c r="B6" i="6"/>
  <c r="I9" i="1"/>
  <c r="I10" i="1"/>
  <c r="I11" i="1"/>
  <c r="I12" i="1"/>
  <c r="I20" i="1" s="1"/>
  <c r="K20" i="1" s="1"/>
  <c r="I13" i="1"/>
  <c r="I14" i="1"/>
  <c r="I15" i="1"/>
  <c r="K15" i="1" s="1"/>
  <c r="I16" i="1"/>
  <c r="I17" i="1"/>
  <c r="I18" i="1"/>
  <c r="I19" i="1"/>
  <c r="I8" i="1"/>
  <c r="K9" i="1"/>
  <c r="K10" i="1"/>
  <c r="K11" i="1"/>
  <c r="K12" i="1"/>
  <c r="K13" i="1"/>
  <c r="K14" i="1"/>
  <c r="K16" i="1"/>
  <c r="K17" i="1"/>
  <c r="K18" i="1"/>
  <c r="K19" i="1"/>
  <c r="K8" i="1"/>
  <c r="C9" i="4"/>
  <c r="C36" i="3"/>
  <c r="C35" i="3"/>
  <c r="C16" i="3"/>
  <c r="C20" i="3" s="1"/>
  <c r="C15" i="3"/>
  <c r="C19" i="3" s="1"/>
  <c r="N8" i="3"/>
  <c r="N9" i="3" s="1"/>
  <c r="M8" i="3"/>
  <c r="M9" i="3" s="1"/>
  <c r="L8" i="3"/>
  <c r="L9" i="3" s="1"/>
  <c r="K8" i="3"/>
  <c r="K9" i="3" s="1"/>
  <c r="J8" i="3"/>
  <c r="J9" i="3" s="1"/>
  <c r="I8" i="3"/>
  <c r="I9" i="3" s="1"/>
  <c r="H8" i="3"/>
  <c r="H9" i="3" s="1"/>
  <c r="G8" i="3"/>
  <c r="G9" i="3" s="1"/>
  <c r="F8" i="3"/>
  <c r="F9" i="3" s="1"/>
  <c r="E8" i="3"/>
  <c r="E9" i="3" s="1"/>
  <c r="D8" i="3"/>
  <c r="D9" i="3" s="1"/>
  <c r="C8" i="3"/>
  <c r="C9" i="3" s="1"/>
  <c r="D34" i="3"/>
  <c r="D35" i="3" s="1"/>
  <c r="D31" i="3"/>
  <c r="E31" i="3" s="1"/>
  <c r="D14" i="3"/>
  <c r="D16" i="3" s="1"/>
  <c r="D11" i="3"/>
  <c r="E11" i="3" s="1"/>
  <c r="F11" i="3" s="1"/>
  <c r="A40" i="8" l="1"/>
  <c r="E39" i="8"/>
  <c r="D39" i="8"/>
  <c r="B39" i="8" s="1"/>
  <c r="C22" i="2"/>
  <c r="C21" i="2"/>
  <c r="C39" i="3"/>
  <c r="D36" i="3"/>
  <c r="D40" i="3" s="1"/>
  <c r="C10" i="4"/>
  <c r="C11" i="4"/>
  <c r="C30" i="6"/>
  <c r="C29" i="6" s="1"/>
  <c r="V24" i="6"/>
  <c r="D17" i="6"/>
  <c r="C24" i="6"/>
  <c r="D24" i="6" s="1"/>
  <c r="E24" i="6" s="1"/>
  <c r="F24" i="6" s="1"/>
  <c r="G24" i="6" s="1"/>
  <c r="H24" i="6" s="1"/>
  <c r="I24" i="6" s="1"/>
  <c r="J24" i="6" s="1"/>
  <c r="K24" i="6" s="1"/>
  <c r="L24" i="6" s="1"/>
  <c r="M24" i="6" s="1"/>
  <c r="N19" i="6"/>
  <c r="B16" i="6"/>
  <c r="B5" i="6"/>
  <c r="C18" i="6"/>
  <c r="C27" i="6"/>
  <c r="D44" i="6"/>
  <c r="E44" i="6" s="1"/>
  <c r="F44" i="6" s="1"/>
  <c r="G44" i="6" s="1"/>
  <c r="H44" i="6" s="1"/>
  <c r="I44" i="6" s="1"/>
  <c r="J44" i="6" s="1"/>
  <c r="K44" i="6" s="1"/>
  <c r="L44" i="6" s="1"/>
  <c r="M44" i="6" s="1"/>
  <c r="G46" i="6"/>
  <c r="H46" i="6" s="1"/>
  <c r="I46" i="6" s="1"/>
  <c r="J46" i="6" s="1"/>
  <c r="K46" i="6" s="1"/>
  <c r="L46" i="6" s="1"/>
  <c r="M46" i="6" s="1"/>
  <c r="F45" i="6"/>
  <c r="D14" i="6"/>
  <c r="E14" i="6" s="1"/>
  <c r="F14" i="6" s="1"/>
  <c r="G14" i="6" s="1"/>
  <c r="H14" i="6" s="1"/>
  <c r="I14" i="6" s="1"/>
  <c r="J14" i="6" s="1"/>
  <c r="K14" i="6" s="1"/>
  <c r="L14" i="6" s="1"/>
  <c r="M14" i="6" s="1"/>
  <c r="C8" i="6"/>
  <c r="D8" i="6" s="1"/>
  <c r="E8" i="6" s="1"/>
  <c r="F8" i="6" s="1"/>
  <c r="G8" i="6" s="1"/>
  <c r="H8" i="6" s="1"/>
  <c r="I8" i="6" s="1"/>
  <c r="J8" i="6" s="1"/>
  <c r="K8" i="6" s="1"/>
  <c r="L8" i="6" s="1"/>
  <c r="M8" i="6" s="1"/>
  <c r="N9" i="6"/>
  <c r="C7" i="6"/>
  <c r="D7" i="6" s="1"/>
  <c r="E7" i="6" s="1"/>
  <c r="F7" i="6" s="1"/>
  <c r="G7" i="6" s="1"/>
  <c r="H7" i="6" s="1"/>
  <c r="I7" i="6" s="1"/>
  <c r="J7" i="6" s="1"/>
  <c r="K7" i="6" s="1"/>
  <c r="L7" i="6" s="1"/>
  <c r="M7" i="6" s="1"/>
  <c r="C6" i="6"/>
  <c r="C10" i="6"/>
  <c r="D10" i="6" s="1"/>
  <c r="E10" i="6" s="1"/>
  <c r="F10" i="6" s="1"/>
  <c r="G10" i="6" s="1"/>
  <c r="H10" i="6" s="1"/>
  <c r="I10" i="6" s="1"/>
  <c r="J10" i="6" s="1"/>
  <c r="K10" i="6" s="1"/>
  <c r="L10" i="6" s="1"/>
  <c r="M10" i="6" s="1"/>
  <c r="D15" i="3"/>
  <c r="E34" i="3"/>
  <c r="E14" i="3"/>
  <c r="F14" i="3" s="1"/>
  <c r="D20" i="3"/>
  <c r="E12" i="3"/>
  <c r="F12" i="3"/>
  <c r="O9" i="3"/>
  <c r="C5" i="4" s="1"/>
  <c r="C12" i="3"/>
  <c r="O8" i="3"/>
  <c r="D12" i="3"/>
  <c r="C40" i="3"/>
  <c r="C38" i="3" s="1"/>
  <c r="G11" i="3"/>
  <c r="F31" i="3"/>
  <c r="E40" i="8" l="1"/>
  <c r="D40" i="8"/>
  <c r="B40" i="8" s="1"/>
  <c r="A41" i="8"/>
  <c r="D22" i="2"/>
  <c r="D21" i="2"/>
  <c r="D30" i="6"/>
  <c r="E30" i="6" s="1"/>
  <c r="C19" i="2"/>
  <c r="B41" i="6"/>
  <c r="B49" i="6" s="1"/>
  <c r="N24" i="6"/>
  <c r="D24" i="3"/>
  <c r="C23" i="3"/>
  <c r="N46" i="6"/>
  <c r="N7" i="6"/>
  <c r="C18" i="2"/>
  <c r="O24" i="2"/>
  <c r="O23" i="2"/>
  <c r="N44" i="6"/>
  <c r="C26" i="6"/>
  <c r="D20" i="2" s="1"/>
  <c r="D27" i="6"/>
  <c r="C16" i="6"/>
  <c r="D19" i="2" s="1"/>
  <c r="D18" i="6"/>
  <c r="E18" i="6" s="1"/>
  <c r="F18" i="6" s="1"/>
  <c r="G18" i="6" s="1"/>
  <c r="H18" i="6" s="1"/>
  <c r="I18" i="6" s="1"/>
  <c r="J18" i="6" s="1"/>
  <c r="K18" i="6" s="1"/>
  <c r="L18" i="6" s="1"/>
  <c r="M18" i="6" s="1"/>
  <c r="E17" i="6"/>
  <c r="G45" i="6"/>
  <c r="N14" i="6"/>
  <c r="C5" i="6"/>
  <c r="D6" i="6"/>
  <c r="N8" i="6"/>
  <c r="N10" i="6"/>
  <c r="E36" i="3"/>
  <c r="E40" i="3" s="1"/>
  <c r="E35" i="3"/>
  <c r="E39" i="3" s="1"/>
  <c r="F16" i="3"/>
  <c r="F15" i="3"/>
  <c r="E16" i="3"/>
  <c r="E15" i="3"/>
  <c r="E19" i="3" s="1"/>
  <c r="F34" i="3"/>
  <c r="G31" i="3"/>
  <c r="D39" i="3"/>
  <c r="D38" i="3" s="1"/>
  <c r="H11" i="3"/>
  <c r="G12" i="3"/>
  <c r="C24" i="3"/>
  <c r="D19" i="3"/>
  <c r="D18" i="3" s="1"/>
  <c r="D23" i="3"/>
  <c r="G14" i="3"/>
  <c r="D41" i="8" l="1"/>
  <c r="B41" i="8" s="1"/>
  <c r="A42" i="8"/>
  <c r="E41" i="8"/>
  <c r="D29" i="6"/>
  <c r="C41" i="6"/>
  <c r="C49" i="6" s="1"/>
  <c r="D22" i="3"/>
  <c r="C22" i="3"/>
  <c r="D16" i="6"/>
  <c r="E19" i="2" s="1"/>
  <c r="N18" i="6"/>
  <c r="D18" i="2"/>
  <c r="E38" i="3"/>
  <c r="E27" i="6"/>
  <c r="D26" i="6"/>
  <c r="E20" i="2" s="1"/>
  <c r="F17" i="6"/>
  <c r="E16" i="6"/>
  <c r="F19" i="2" s="1"/>
  <c r="H45" i="6"/>
  <c r="E29" i="6"/>
  <c r="F30" i="6"/>
  <c r="E6" i="6"/>
  <c r="D5" i="6"/>
  <c r="D41" i="6" s="1"/>
  <c r="F36" i="3"/>
  <c r="F40" i="3" s="1"/>
  <c r="F35" i="3"/>
  <c r="G16" i="3"/>
  <c r="G15" i="3"/>
  <c r="G34" i="3"/>
  <c r="E24" i="3"/>
  <c r="E20" i="3"/>
  <c r="E18" i="3" s="1"/>
  <c r="E23" i="3"/>
  <c r="F23" i="3"/>
  <c r="F19" i="3"/>
  <c r="H12" i="3"/>
  <c r="I11" i="3"/>
  <c r="H31" i="3"/>
  <c r="F24" i="3"/>
  <c r="F20" i="3"/>
  <c r="H14" i="3"/>
  <c r="A43" i="8" l="1"/>
  <c r="E42" i="8"/>
  <c r="D42" i="8"/>
  <c r="B42" i="8" s="1"/>
  <c r="F22" i="2"/>
  <c r="F21" i="2"/>
  <c r="E22" i="2"/>
  <c r="E21" i="2"/>
  <c r="F39" i="3"/>
  <c r="F38" i="3" s="1"/>
  <c r="D49" i="6"/>
  <c r="E18" i="2"/>
  <c r="G17" i="6"/>
  <c r="F16" i="6"/>
  <c r="G19" i="2" s="1"/>
  <c r="F27" i="6"/>
  <c r="E26" i="6"/>
  <c r="F20" i="2" s="1"/>
  <c r="I45" i="6"/>
  <c r="G30" i="6"/>
  <c r="F29" i="6"/>
  <c r="F6" i="6"/>
  <c r="E5" i="6"/>
  <c r="E41" i="6" s="1"/>
  <c r="H16" i="3"/>
  <c r="H15" i="3"/>
  <c r="G35" i="3"/>
  <c r="G36" i="3"/>
  <c r="G40" i="3" s="1"/>
  <c r="H34" i="3"/>
  <c r="E22" i="3"/>
  <c r="F18" i="3"/>
  <c r="I14" i="3"/>
  <c r="I31" i="3"/>
  <c r="G24" i="3"/>
  <c r="G20" i="3"/>
  <c r="F22" i="3"/>
  <c r="G23" i="3"/>
  <c r="G19" i="3"/>
  <c r="I12" i="3"/>
  <c r="J11" i="3"/>
  <c r="A44" i="8" l="1"/>
  <c r="E43" i="8"/>
  <c r="D43" i="8"/>
  <c r="B43" i="8" s="1"/>
  <c r="G22" i="2"/>
  <c r="G21" i="2"/>
  <c r="G39" i="3"/>
  <c r="G38" i="3" s="1"/>
  <c r="E49" i="6"/>
  <c r="F18" i="2"/>
  <c r="G16" i="6"/>
  <c r="H19" i="2" s="1"/>
  <c r="H17" i="6"/>
  <c r="G27" i="6"/>
  <c r="F26" i="6"/>
  <c r="G20" i="2" s="1"/>
  <c r="J45" i="6"/>
  <c r="H30" i="6"/>
  <c r="G29" i="6"/>
  <c r="G6" i="6"/>
  <c r="F5" i="6"/>
  <c r="I16" i="3"/>
  <c r="I15" i="3"/>
  <c r="H35" i="3"/>
  <c r="H36" i="3"/>
  <c r="G18" i="3"/>
  <c r="I34" i="3"/>
  <c r="J31" i="3"/>
  <c r="J12" i="3"/>
  <c r="K11" i="3"/>
  <c r="J14" i="3"/>
  <c r="H20" i="3"/>
  <c r="H24" i="3"/>
  <c r="G22" i="3"/>
  <c r="H19" i="3"/>
  <c r="H23" i="3"/>
  <c r="E44" i="8" l="1"/>
  <c r="E13" i="8" s="1"/>
  <c r="D44" i="8"/>
  <c r="D13" i="8" s="1"/>
  <c r="A45" i="8"/>
  <c r="H22" i="2"/>
  <c r="H21" i="2"/>
  <c r="G18" i="2"/>
  <c r="F41" i="6"/>
  <c r="F49" i="6" s="1"/>
  <c r="H27" i="6"/>
  <c r="G26" i="6"/>
  <c r="H20" i="2" s="1"/>
  <c r="H16" i="6"/>
  <c r="I19" i="2" s="1"/>
  <c r="I17" i="6"/>
  <c r="K45" i="6"/>
  <c r="I30" i="6"/>
  <c r="H29" i="6"/>
  <c r="H6" i="6"/>
  <c r="G5" i="6"/>
  <c r="G41" i="6" s="1"/>
  <c r="J15" i="3"/>
  <c r="J16" i="3"/>
  <c r="I36" i="3"/>
  <c r="I40" i="3" s="1"/>
  <c r="I35" i="3"/>
  <c r="I39" i="3" s="1"/>
  <c r="J34" i="3"/>
  <c r="H39" i="3"/>
  <c r="H40" i="3"/>
  <c r="H18" i="3"/>
  <c r="K14" i="3"/>
  <c r="K31" i="3"/>
  <c r="I23" i="3"/>
  <c r="I19" i="3"/>
  <c r="H22" i="3"/>
  <c r="I24" i="3"/>
  <c r="I20" i="3"/>
  <c r="L11" i="3"/>
  <c r="K12" i="3"/>
  <c r="D45" i="8" l="1"/>
  <c r="A46" i="8"/>
  <c r="E45" i="8"/>
  <c r="B44" i="8"/>
  <c r="I22" i="2"/>
  <c r="I21" i="2"/>
  <c r="G49" i="6"/>
  <c r="H18" i="2"/>
  <c r="I16" i="6"/>
  <c r="J19" i="2" s="1"/>
  <c r="J17" i="6"/>
  <c r="I27" i="6"/>
  <c r="H26" i="6"/>
  <c r="I20" i="2" s="1"/>
  <c r="L45" i="6"/>
  <c r="J30" i="6"/>
  <c r="I29" i="6"/>
  <c r="I6" i="6"/>
  <c r="H5" i="6"/>
  <c r="H41" i="6" s="1"/>
  <c r="J35" i="3"/>
  <c r="J39" i="3" s="1"/>
  <c r="J36" i="3"/>
  <c r="J40" i="3" s="1"/>
  <c r="K16" i="3"/>
  <c r="K15" i="3"/>
  <c r="I38" i="3"/>
  <c r="K34" i="3"/>
  <c r="H38" i="3"/>
  <c r="I22" i="3"/>
  <c r="L31" i="3"/>
  <c r="J24" i="3"/>
  <c r="J20" i="3"/>
  <c r="L14" i="3"/>
  <c r="L12" i="3"/>
  <c r="M11" i="3"/>
  <c r="J23" i="3"/>
  <c r="J19" i="3"/>
  <c r="I18" i="3"/>
  <c r="A47" i="8" l="1"/>
  <c r="E46" i="8"/>
  <c r="D46" i="8"/>
  <c r="B45" i="8"/>
  <c r="J22" i="2"/>
  <c r="J21" i="2"/>
  <c r="H49" i="6"/>
  <c r="I18" i="2"/>
  <c r="J27" i="6"/>
  <c r="I26" i="6"/>
  <c r="J20" i="2" s="1"/>
  <c r="J16" i="6"/>
  <c r="K19" i="2" s="1"/>
  <c r="K17" i="6"/>
  <c r="M45" i="6"/>
  <c r="K30" i="6"/>
  <c r="J29" i="6"/>
  <c r="J6" i="6"/>
  <c r="I5" i="6"/>
  <c r="I41" i="6" s="1"/>
  <c r="L16" i="3"/>
  <c r="L15" i="3"/>
  <c r="K36" i="3"/>
  <c r="K40" i="3" s="1"/>
  <c r="K35" i="3"/>
  <c r="J38" i="3"/>
  <c r="L34" i="3"/>
  <c r="J22" i="3"/>
  <c r="M12" i="3"/>
  <c r="N11" i="3"/>
  <c r="N12" i="3" s="1"/>
  <c r="K24" i="3"/>
  <c r="K20" i="3"/>
  <c r="M14" i="3"/>
  <c r="J18" i="3"/>
  <c r="K23" i="3"/>
  <c r="K19" i="3"/>
  <c r="M31" i="3"/>
  <c r="B46" i="8" l="1"/>
  <c r="A48" i="8"/>
  <c r="E47" i="8"/>
  <c r="D47" i="8"/>
  <c r="K22" i="2"/>
  <c r="K21" i="2"/>
  <c r="I49" i="6"/>
  <c r="J18" i="2"/>
  <c r="L17" i="6"/>
  <c r="K16" i="6"/>
  <c r="L19" i="2" s="1"/>
  <c r="N45" i="6"/>
  <c r="K27" i="6"/>
  <c r="J26" i="6"/>
  <c r="K20" i="2" s="1"/>
  <c r="L30" i="6"/>
  <c r="K29" i="6"/>
  <c r="K6" i="6"/>
  <c r="J5" i="6"/>
  <c r="M16" i="3"/>
  <c r="M15" i="3"/>
  <c r="O12" i="3"/>
  <c r="C13" i="4" s="1"/>
  <c r="L35" i="3"/>
  <c r="L39" i="3" s="1"/>
  <c r="L36" i="3"/>
  <c r="L40" i="3" s="1"/>
  <c r="M34" i="3"/>
  <c r="K39" i="3"/>
  <c r="K38" i="3" s="1"/>
  <c r="K22" i="3"/>
  <c r="L19" i="3"/>
  <c r="L23" i="3"/>
  <c r="L20" i="3"/>
  <c r="L24" i="3"/>
  <c r="N31" i="3"/>
  <c r="K18" i="3"/>
  <c r="N14" i="3"/>
  <c r="E48" i="8" l="1"/>
  <c r="D48" i="8"/>
  <c r="A49" i="8"/>
  <c r="B47" i="8"/>
  <c r="L22" i="2"/>
  <c r="L21" i="2"/>
  <c r="J41" i="6"/>
  <c r="J49" i="6" s="1"/>
  <c r="L38" i="3"/>
  <c r="K18" i="2"/>
  <c r="L27" i="6"/>
  <c r="K26" i="6"/>
  <c r="L20" i="2" s="1"/>
  <c r="M17" i="6"/>
  <c r="L16" i="6"/>
  <c r="M19" i="2" s="1"/>
  <c r="M30" i="6"/>
  <c r="L29" i="6"/>
  <c r="L6" i="6"/>
  <c r="K5" i="6"/>
  <c r="M36" i="3"/>
  <c r="M40" i="3" s="1"/>
  <c r="M35" i="3"/>
  <c r="M39" i="3" s="1"/>
  <c r="N16" i="3"/>
  <c r="N15" i="3"/>
  <c r="N34" i="3"/>
  <c r="L22" i="3"/>
  <c r="L18" i="3"/>
  <c r="M20" i="3"/>
  <c r="M24" i="3"/>
  <c r="M23" i="3"/>
  <c r="M19" i="3"/>
  <c r="D49" i="8" l="1"/>
  <c r="A50" i="8"/>
  <c r="E49" i="8"/>
  <c r="B48" i="8"/>
  <c r="B49" i="8" s="1"/>
  <c r="M22" i="2"/>
  <c r="M21" i="2"/>
  <c r="K41" i="6"/>
  <c r="K49" i="6" s="1"/>
  <c r="L18" i="2"/>
  <c r="M16" i="6"/>
  <c r="N17" i="6"/>
  <c r="M27" i="6"/>
  <c r="L26" i="6"/>
  <c r="M20" i="2" s="1"/>
  <c r="M29" i="6"/>
  <c r="N21" i="2" s="1"/>
  <c r="O21" i="2" s="1"/>
  <c r="N30" i="6"/>
  <c r="M6" i="6"/>
  <c r="L5" i="6"/>
  <c r="L41" i="6" s="1"/>
  <c r="N36" i="3"/>
  <c r="N35" i="3"/>
  <c r="M18" i="3"/>
  <c r="M38" i="3"/>
  <c r="M22" i="3"/>
  <c r="N23" i="3"/>
  <c r="N19" i="3"/>
  <c r="N24" i="3"/>
  <c r="N20" i="3"/>
  <c r="A51" i="8" l="1"/>
  <c r="E50" i="8"/>
  <c r="D50" i="8"/>
  <c r="B50" i="8" s="1"/>
  <c r="N29" i="6"/>
  <c r="N22" i="2"/>
  <c r="O22" i="2" s="1"/>
  <c r="N16" i="6"/>
  <c r="N19" i="2"/>
  <c r="O19" i="2" s="1"/>
  <c r="L49" i="6"/>
  <c r="M18" i="2"/>
  <c r="M26" i="6"/>
  <c r="N27" i="6"/>
  <c r="M5" i="6"/>
  <c r="N6" i="6"/>
  <c r="N39" i="3"/>
  <c r="N40" i="3"/>
  <c r="N22" i="3"/>
  <c r="O22" i="3" s="1"/>
  <c r="C17" i="4" s="1"/>
  <c r="N18" i="3"/>
  <c r="O23" i="3"/>
  <c r="O24" i="3"/>
  <c r="B23" i="3" l="1"/>
  <c r="A52" i="8"/>
  <c r="E51" i="8"/>
  <c r="D51" i="8"/>
  <c r="B51" i="8" s="1"/>
  <c r="N18" i="2"/>
  <c r="O18" i="2" s="1"/>
  <c r="M41" i="6"/>
  <c r="M49" i="6" s="1"/>
  <c r="B24" i="3"/>
  <c r="B22" i="3" s="1"/>
  <c r="N26" i="6"/>
  <c r="N20" i="2"/>
  <c r="O20" i="2" s="1"/>
  <c r="N5" i="6"/>
  <c r="N38" i="3"/>
  <c r="E52" i="8" l="1"/>
  <c r="D52" i="8"/>
  <c r="B52" i="8" s="1"/>
  <c r="A53" i="8"/>
  <c r="N41" i="6"/>
  <c r="N49" i="6"/>
  <c r="F9" i="1"/>
  <c r="F10" i="1"/>
  <c r="F11" i="1"/>
  <c r="F17" i="1"/>
  <c r="F18" i="1"/>
  <c r="F19" i="1"/>
  <c r="E9" i="1"/>
  <c r="E10" i="1"/>
  <c r="E11" i="1"/>
  <c r="E12" i="1"/>
  <c r="E13" i="1"/>
  <c r="F13" i="1" s="1"/>
  <c r="E14" i="1"/>
  <c r="F14" i="1" s="1"/>
  <c r="E15" i="1"/>
  <c r="F15" i="1" s="1"/>
  <c r="E16" i="1"/>
  <c r="F16" i="1" s="1"/>
  <c r="E17" i="1"/>
  <c r="E18" i="1"/>
  <c r="E19" i="1"/>
  <c r="E8" i="1"/>
  <c r="F8" i="1" s="1"/>
  <c r="D20" i="1"/>
  <c r="C20" i="1"/>
  <c r="C3" i="4" s="1"/>
  <c r="C18" i="3"/>
  <c r="B47" i="6" l="1"/>
  <c r="I38" i="1"/>
  <c r="G47" i="6"/>
  <c r="G43" i="6" s="1"/>
  <c r="I43" i="1"/>
  <c r="K43" i="1" s="1"/>
  <c r="J47" i="6"/>
  <c r="J43" i="6" s="1"/>
  <c r="I46" i="1"/>
  <c r="K46" i="1" s="1"/>
  <c r="I47" i="6"/>
  <c r="I43" i="6" s="1"/>
  <c r="I45" i="1"/>
  <c r="K45" i="1" s="1"/>
  <c r="H47" i="6"/>
  <c r="H43" i="6" s="1"/>
  <c r="I44" i="1"/>
  <c r="K44" i="1" s="1"/>
  <c r="D47" i="6"/>
  <c r="D43" i="6" s="1"/>
  <c r="I40" i="1"/>
  <c r="K40" i="1" s="1"/>
  <c r="I26" i="1"/>
  <c r="K26" i="1" s="1"/>
  <c r="F28" i="3"/>
  <c r="I25" i="1"/>
  <c r="K25" i="1" s="1"/>
  <c r="E28" i="3"/>
  <c r="I27" i="1"/>
  <c r="K27" i="1" s="1"/>
  <c r="G28" i="3"/>
  <c r="I34" i="1"/>
  <c r="K34" i="1" s="1"/>
  <c r="N28" i="3"/>
  <c r="I33" i="1"/>
  <c r="K33" i="1" s="1"/>
  <c r="M28" i="3"/>
  <c r="I32" i="1"/>
  <c r="K32" i="1" s="1"/>
  <c r="L28" i="3"/>
  <c r="I24" i="1"/>
  <c r="K24" i="1" s="1"/>
  <c r="D28" i="3"/>
  <c r="E47" i="6"/>
  <c r="E43" i="6" s="1"/>
  <c r="I41" i="1"/>
  <c r="K41" i="1" s="1"/>
  <c r="L47" i="6"/>
  <c r="L43" i="6" s="1"/>
  <c r="I48" i="1"/>
  <c r="K48" i="1" s="1"/>
  <c r="K47" i="6"/>
  <c r="K43" i="6" s="1"/>
  <c r="I47" i="1"/>
  <c r="K47" i="1" s="1"/>
  <c r="C47" i="6"/>
  <c r="C43" i="6" s="1"/>
  <c r="I39" i="1"/>
  <c r="K39" i="1" s="1"/>
  <c r="K28" i="3"/>
  <c r="I31" i="1"/>
  <c r="K31" i="1" s="1"/>
  <c r="E20" i="1"/>
  <c r="F20" i="1" s="1"/>
  <c r="M47" i="6"/>
  <c r="M43" i="6" s="1"/>
  <c r="I49" i="1"/>
  <c r="K49" i="1" s="1"/>
  <c r="J28" i="3"/>
  <c r="I30" i="1"/>
  <c r="K30" i="1" s="1"/>
  <c r="H28" i="3"/>
  <c r="I28" i="1"/>
  <c r="K28" i="1" s="1"/>
  <c r="C28" i="3"/>
  <c r="I23" i="1"/>
  <c r="I28" i="3"/>
  <c r="I29" i="1"/>
  <c r="K29" i="1" s="1"/>
  <c r="F12" i="1"/>
  <c r="D53" i="8"/>
  <c r="B53" i="8" s="1"/>
  <c r="A54" i="8"/>
  <c r="E53" i="8"/>
  <c r="I29" i="3" l="1"/>
  <c r="I48" i="3"/>
  <c r="M29" i="3"/>
  <c r="M48" i="3"/>
  <c r="M25" i="2"/>
  <c r="M17" i="2" s="1"/>
  <c r="L50" i="6"/>
  <c r="L51" i="6" s="1"/>
  <c r="J50" i="6"/>
  <c r="J51" i="6" s="1"/>
  <c r="K25" i="2"/>
  <c r="K17" i="2" s="1"/>
  <c r="O28" i="3"/>
  <c r="C6" i="4" s="1"/>
  <c r="C7" i="4" s="1"/>
  <c r="C29" i="3"/>
  <c r="C48" i="3"/>
  <c r="N29" i="3"/>
  <c r="N48" i="3"/>
  <c r="K50" i="6"/>
  <c r="K51" i="6" s="1"/>
  <c r="L25" i="2"/>
  <c r="L17" i="2" s="1"/>
  <c r="F48" i="3"/>
  <c r="F29" i="3"/>
  <c r="K48" i="3"/>
  <c r="K29" i="3"/>
  <c r="D50" i="6"/>
  <c r="D51" i="6" s="1"/>
  <c r="E25" i="2"/>
  <c r="E17" i="2" s="1"/>
  <c r="G50" i="6"/>
  <c r="G51" i="6" s="1"/>
  <c r="H25" i="2"/>
  <c r="H17" i="2" s="1"/>
  <c r="J25" i="2"/>
  <c r="J17" i="2" s="1"/>
  <c r="I50" i="6"/>
  <c r="I51" i="6" s="1"/>
  <c r="E50" i="6"/>
  <c r="E51" i="6" s="1"/>
  <c r="F25" i="2"/>
  <c r="F17" i="2" s="1"/>
  <c r="H29" i="3"/>
  <c r="H48" i="3"/>
  <c r="D29" i="3"/>
  <c r="D48" i="3"/>
  <c r="G29" i="3"/>
  <c r="G48" i="3"/>
  <c r="K38" i="1"/>
  <c r="K23" i="1"/>
  <c r="I35" i="1"/>
  <c r="K35" i="1" s="1"/>
  <c r="H50" i="6"/>
  <c r="H51" i="6" s="1"/>
  <c r="I25" i="2"/>
  <c r="I17" i="2" s="1"/>
  <c r="B43" i="6"/>
  <c r="M50" i="6"/>
  <c r="M51" i="6" s="1"/>
  <c r="N25" i="2"/>
  <c r="N17" i="2" s="1"/>
  <c r="C50" i="6"/>
  <c r="C51" i="6" s="1"/>
  <c r="D25" i="2"/>
  <c r="D17" i="2" s="1"/>
  <c r="F47" i="6"/>
  <c r="F43" i="6" s="1"/>
  <c r="I42" i="1"/>
  <c r="K42" i="1" s="1"/>
  <c r="J48" i="3"/>
  <c r="J29" i="3"/>
  <c r="L29" i="3"/>
  <c r="L48" i="3"/>
  <c r="E48" i="3"/>
  <c r="E29" i="3"/>
  <c r="A55" i="8"/>
  <c r="E54" i="8"/>
  <c r="D54" i="8"/>
  <c r="B54" i="8" s="1"/>
  <c r="E49" i="3" l="1"/>
  <c r="E32" i="3"/>
  <c r="B50" i="6"/>
  <c r="C25" i="2"/>
  <c r="N43" i="6"/>
  <c r="G49" i="3"/>
  <c r="G32" i="3"/>
  <c r="G25" i="2"/>
  <c r="G17" i="2" s="1"/>
  <c r="F50" i="6"/>
  <c r="F51" i="6" s="1"/>
  <c r="H49" i="3"/>
  <c r="H32" i="3"/>
  <c r="N49" i="3"/>
  <c r="N32" i="3"/>
  <c r="D49" i="3"/>
  <c r="D32" i="3"/>
  <c r="I50" i="1"/>
  <c r="K50" i="1" s="1"/>
  <c r="K49" i="3"/>
  <c r="K32" i="3"/>
  <c r="O48" i="3"/>
  <c r="M49" i="3"/>
  <c r="M32" i="3"/>
  <c r="L49" i="3"/>
  <c r="L32" i="3"/>
  <c r="C49" i="3"/>
  <c r="C32" i="3"/>
  <c r="O29" i="3"/>
  <c r="J49" i="3"/>
  <c r="J32" i="3"/>
  <c r="N47" i="6"/>
  <c r="F49" i="3"/>
  <c r="F32" i="3"/>
  <c r="I49" i="3"/>
  <c r="I32" i="3"/>
  <c r="A56" i="8"/>
  <c r="E55" i="8"/>
  <c r="D55" i="8"/>
  <c r="B55" i="8" s="1"/>
  <c r="M58" i="3" l="1"/>
  <c r="M52" i="3"/>
  <c r="M51" i="3" s="1"/>
  <c r="M44" i="3"/>
  <c r="M56" i="3" s="1"/>
  <c r="N5" i="5" s="1"/>
  <c r="M43" i="3"/>
  <c r="N58" i="3"/>
  <c r="N52" i="3"/>
  <c r="N51" i="3" s="1"/>
  <c r="N43" i="3"/>
  <c r="N44" i="3"/>
  <c r="I52" i="3"/>
  <c r="I51" i="3" s="1"/>
  <c r="I58" i="3"/>
  <c r="I44" i="3"/>
  <c r="I56" i="3" s="1"/>
  <c r="J5" i="5" s="1"/>
  <c r="I43" i="3"/>
  <c r="C44" i="3"/>
  <c r="C56" i="3" s="1"/>
  <c r="C43" i="3"/>
  <c r="C52" i="3"/>
  <c r="C58" i="3"/>
  <c r="O32" i="3"/>
  <c r="C14" i="4" s="1"/>
  <c r="C15" i="4" s="1"/>
  <c r="K52" i="3"/>
  <c r="K51" i="3" s="1"/>
  <c r="K58" i="3"/>
  <c r="K44" i="3"/>
  <c r="K56" i="3" s="1"/>
  <c r="L5" i="5" s="1"/>
  <c r="K43" i="3"/>
  <c r="C17" i="2"/>
  <c r="O25" i="2"/>
  <c r="J58" i="3"/>
  <c r="J52" i="3"/>
  <c r="J51" i="3" s="1"/>
  <c r="J43" i="3"/>
  <c r="J44" i="3"/>
  <c r="J56" i="3" s="1"/>
  <c r="K5" i="5" s="1"/>
  <c r="O49" i="3"/>
  <c r="H58" i="3"/>
  <c r="H52" i="3"/>
  <c r="H51" i="3" s="1"/>
  <c r="H43" i="3"/>
  <c r="H44" i="3"/>
  <c r="H56" i="3" s="1"/>
  <c r="I5" i="5" s="1"/>
  <c r="B51" i="6"/>
  <c r="N51" i="6" s="1"/>
  <c r="N50" i="6"/>
  <c r="F52" i="3"/>
  <c r="F51" i="3" s="1"/>
  <c r="F58" i="3"/>
  <c r="F43" i="3"/>
  <c r="F55" i="3" s="1"/>
  <c r="F44" i="3"/>
  <c r="E52" i="3"/>
  <c r="E51" i="3" s="1"/>
  <c r="E58" i="3"/>
  <c r="E44" i="3"/>
  <c r="E56" i="3" s="1"/>
  <c r="F5" i="5" s="1"/>
  <c r="E43" i="3"/>
  <c r="L58" i="3"/>
  <c r="L52" i="3"/>
  <c r="L51" i="3" s="1"/>
  <c r="L43" i="3"/>
  <c r="L44" i="3"/>
  <c r="L56" i="3" s="1"/>
  <c r="M5" i="5" s="1"/>
  <c r="G52" i="3"/>
  <c r="G51" i="3" s="1"/>
  <c r="G58" i="3"/>
  <c r="G44" i="3"/>
  <c r="G56" i="3" s="1"/>
  <c r="H5" i="5" s="1"/>
  <c r="G43" i="3"/>
  <c r="D43" i="3"/>
  <c r="D44" i="3"/>
  <c r="D56" i="3" s="1"/>
  <c r="E5" i="5" s="1"/>
  <c r="D58" i="3"/>
  <c r="D52" i="3"/>
  <c r="D51" i="3" s="1"/>
  <c r="E56" i="8"/>
  <c r="E14" i="8" s="1"/>
  <c r="D56" i="8"/>
  <c r="D14" i="8" s="1"/>
  <c r="A57" i="8"/>
  <c r="I12" i="5" l="1"/>
  <c r="H13" i="2" s="1"/>
  <c r="H7" i="2"/>
  <c r="O44" i="3"/>
  <c r="N56" i="3"/>
  <c r="O5" i="5" s="1"/>
  <c r="F42" i="3"/>
  <c r="F56" i="3"/>
  <c r="G5" i="5" s="1"/>
  <c r="O17" i="2"/>
  <c r="C42" i="3"/>
  <c r="C55" i="3"/>
  <c r="O43" i="3"/>
  <c r="L55" i="3"/>
  <c r="L42" i="3"/>
  <c r="G4" i="5"/>
  <c r="K55" i="3"/>
  <c r="K42" i="3"/>
  <c r="D5" i="5"/>
  <c r="H55" i="3"/>
  <c r="H42" i="3"/>
  <c r="N42" i="3"/>
  <c r="O42" i="3" s="1"/>
  <c r="C18" i="4" s="1"/>
  <c r="N55" i="3"/>
  <c r="L7" i="2"/>
  <c r="M12" i="5"/>
  <c r="L13" i="2" s="1"/>
  <c r="E12" i="5"/>
  <c r="D13" i="2" s="1"/>
  <c r="D7" i="2"/>
  <c r="L12" i="5"/>
  <c r="K13" i="2" s="1"/>
  <c r="K7" i="2"/>
  <c r="I55" i="3"/>
  <c r="I42" i="3"/>
  <c r="M55" i="3"/>
  <c r="M42" i="3"/>
  <c r="O58" i="3"/>
  <c r="I7" i="2"/>
  <c r="J12" i="5"/>
  <c r="I13" i="2" s="1"/>
  <c r="M7" i="2"/>
  <c r="N12" i="5"/>
  <c r="M13" i="2" s="1"/>
  <c r="G55" i="3"/>
  <c r="G42" i="3"/>
  <c r="E42" i="3"/>
  <c r="E55" i="3"/>
  <c r="J55" i="3"/>
  <c r="J42" i="3"/>
  <c r="C51" i="3"/>
  <c r="O52" i="3"/>
  <c r="D55" i="3"/>
  <c r="D42" i="3"/>
  <c r="K12" i="5"/>
  <c r="J13" i="2" s="1"/>
  <c r="J7" i="2"/>
  <c r="H12" i="5"/>
  <c r="G13" i="2" s="1"/>
  <c r="G7" i="2"/>
  <c r="F12" i="5"/>
  <c r="E13" i="2" s="1"/>
  <c r="E7" i="2"/>
  <c r="D57" i="8"/>
  <c r="A58" i="8"/>
  <c r="E57" i="8"/>
  <c r="B56" i="8"/>
  <c r="E4" i="5" l="1"/>
  <c r="D54" i="3"/>
  <c r="H4" i="5"/>
  <c r="G54" i="3"/>
  <c r="N54" i="3"/>
  <c r="O4" i="5"/>
  <c r="F54" i="3"/>
  <c r="I4" i="5"/>
  <c r="H54" i="3"/>
  <c r="M4" i="5"/>
  <c r="L54" i="3"/>
  <c r="F6" i="2"/>
  <c r="G11" i="5"/>
  <c r="K4" i="5"/>
  <c r="J54" i="3"/>
  <c r="O56" i="3"/>
  <c r="B43" i="3"/>
  <c r="N7" i="2"/>
  <c r="O7" i="2" s="1"/>
  <c r="O12" i="5"/>
  <c r="N13" i="2" s="1"/>
  <c r="G12" i="5"/>
  <c r="F13" i="2" s="1"/>
  <c r="F7" i="2"/>
  <c r="B57" i="8"/>
  <c r="E54" i="3"/>
  <c r="F4" i="5"/>
  <c r="C7" i="2"/>
  <c r="D12" i="5"/>
  <c r="P5" i="5"/>
  <c r="D4" i="5"/>
  <c r="C54" i="3"/>
  <c r="O55" i="3"/>
  <c r="B44" i="3"/>
  <c r="B42" i="3" s="1"/>
  <c r="J4" i="5"/>
  <c r="I54" i="3"/>
  <c r="N4" i="5"/>
  <c r="M54" i="3"/>
  <c r="L4" i="5"/>
  <c r="K54" i="3"/>
  <c r="A59" i="8"/>
  <c r="E58" i="8"/>
  <c r="D58" i="8"/>
  <c r="B58" i="8" s="1"/>
  <c r="C22" i="4" l="1"/>
  <c r="D70" i="7"/>
  <c r="D66" i="7" s="1"/>
  <c r="D88" i="7"/>
  <c r="D85" i="7" s="1"/>
  <c r="E38" i="2" s="1"/>
  <c r="F3" i="5"/>
  <c r="D82" i="7"/>
  <c r="D80" i="7" s="1"/>
  <c r="E37" i="2" s="1"/>
  <c r="D98" i="7"/>
  <c r="D97" i="7" s="1"/>
  <c r="E41" i="2" s="1"/>
  <c r="E70" i="7"/>
  <c r="E66" i="7" s="1"/>
  <c r="G3" i="5"/>
  <c r="E98" i="7"/>
  <c r="E97" i="7" s="1"/>
  <c r="F41" i="2" s="1"/>
  <c r="E82" i="7"/>
  <c r="E80" i="7" s="1"/>
  <c r="F37" i="2" s="1"/>
  <c r="E88" i="7"/>
  <c r="E85" i="7" s="1"/>
  <c r="F38" i="2" s="1"/>
  <c r="O54" i="3"/>
  <c r="B55" i="3" s="1"/>
  <c r="C21" i="4"/>
  <c r="C20" i="4" s="1"/>
  <c r="J6" i="2"/>
  <c r="J5" i="2" s="1"/>
  <c r="K11" i="5"/>
  <c r="N6" i="2"/>
  <c r="N5" i="2" s="1"/>
  <c r="O11" i="5"/>
  <c r="C13" i="2"/>
  <c r="O13" i="2" s="1"/>
  <c r="P13" i="2" s="1"/>
  <c r="P12" i="5"/>
  <c r="C70" i="7"/>
  <c r="C66" i="7" s="1"/>
  <c r="C88" i="7"/>
  <c r="C85" i="7" s="1"/>
  <c r="D38" i="2" s="1"/>
  <c r="C98" i="7"/>
  <c r="C97" i="7" s="1"/>
  <c r="D41" i="2" s="1"/>
  <c r="E3" i="5"/>
  <c r="C82" i="7"/>
  <c r="C80" i="7" s="1"/>
  <c r="D37" i="2" s="1"/>
  <c r="E6" i="2"/>
  <c r="E5" i="2" s="1"/>
  <c r="F11" i="5"/>
  <c r="H6" i="2"/>
  <c r="H5" i="2" s="1"/>
  <c r="I11" i="5"/>
  <c r="I70" i="7"/>
  <c r="I66" i="7" s="1"/>
  <c r="I88" i="7"/>
  <c r="I85" i="7" s="1"/>
  <c r="J38" i="2" s="1"/>
  <c r="I82" i="7"/>
  <c r="I80" i="7" s="1"/>
  <c r="J37" i="2" s="1"/>
  <c r="I98" i="7"/>
  <c r="I97" i="7" s="1"/>
  <c r="J41" i="2" s="1"/>
  <c r="K3" i="5"/>
  <c r="J70" i="7"/>
  <c r="J66" i="7" s="1"/>
  <c r="L3" i="5"/>
  <c r="J88" i="7"/>
  <c r="J85" i="7" s="1"/>
  <c r="K38" i="2" s="1"/>
  <c r="J82" i="7"/>
  <c r="J80" i="7" s="1"/>
  <c r="K37" i="2" s="1"/>
  <c r="J98" i="7"/>
  <c r="J97" i="7" s="1"/>
  <c r="K41" i="2" s="1"/>
  <c r="L11" i="5"/>
  <c r="K12" i="2" s="1"/>
  <c r="K11" i="2" s="1"/>
  <c r="K6" i="2"/>
  <c r="K5" i="2" s="1"/>
  <c r="B70" i="7"/>
  <c r="D3" i="5"/>
  <c r="B88" i="7"/>
  <c r="B98" i="7"/>
  <c r="B82" i="7"/>
  <c r="F5" i="2"/>
  <c r="F12" i="2"/>
  <c r="F11" i="2" s="1"/>
  <c r="M70" i="7"/>
  <c r="M66" i="7" s="1"/>
  <c r="M98" i="7"/>
  <c r="M97" i="7" s="1"/>
  <c r="N41" i="2" s="1"/>
  <c r="O3" i="5"/>
  <c r="M82" i="7"/>
  <c r="M80" i="7" s="1"/>
  <c r="N37" i="2" s="1"/>
  <c r="M88" i="7"/>
  <c r="M85" i="7" s="1"/>
  <c r="N38" i="2" s="1"/>
  <c r="L6" i="2"/>
  <c r="L5" i="2" s="1"/>
  <c r="M11" i="5"/>
  <c r="I6" i="2"/>
  <c r="I5" i="2" s="1"/>
  <c r="J11" i="5"/>
  <c r="L70" i="7"/>
  <c r="L66" i="7" s="1"/>
  <c r="L82" i="7"/>
  <c r="L80" i="7" s="1"/>
  <c r="M37" i="2" s="1"/>
  <c r="L98" i="7"/>
  <c r="L97" i="7" s="1"/>
  <c r="M41" i="2" s="1"/>
  <c r="L88" i="7"/>
  <c r="L85" i="7" s="1"/>
  <c r="M38" i="2" s="1"/>
  <c r="N3" i="5"/>
  <c r="C6" i="2"/>
  <c r="D11" i="5"/>
  <c r="P4" i="5"/>
  <c r="F70" i="7"/>
  <c r="F66" i="7" s="1"/>
  <c r="F82" i="7"/>
  <c r="F80" i="7" s="1"/>
  <c r="G37" i="2" s="1"/>
  <c r="H3" i="5"/>
  <c r="F88" i="7"/>
  <c r="F85" i="7" s="1"/>
  <c r="G38" i="2" s="1"/>
  <c r="F98" i="7"/>
  <c r="F97" i="7" s="1"/>
  <c r="G41" i="2" s="1"/>
  <c r="M6" i="2"/>
  <c r="M5" i="2" s="1"/>
  <c r="N11" i="5"/>
  <c r="K70" i="7"/>
  <c r="K66" i="7" s="1"/>
  <c r="M3" i="5"/>
  <c r="K88" i="7"/>
  <c r="K85" i="7" s="1"/>
  <c r="L38" i="2" s="1"/>
  <c r="K82" i="7"/>
  <c r="K80" i="7" s="1"/>
  <c r="L37" i="2" s="1"/>
  <c r="K98" i="7"/>
  <c r="K97" i="7" s="1"/>
  <c r="L41" i="2" s="1"/>
  <c r="H11" i="5"/>
  <c r="G6" i="2"/>
  <c r="G5" i="2" s="1"/>
  <c r="H82" i="7"/>
  <c r="H80" i="7" s="1"/>
  <c r="I37" i="2" s="1"/>
  <c r="H70" i="7"/>
  <c r="H66" i="7" s="1"/>
  <c r="H98" i="7"/>
  <c r="H97" i="7" s="1"/>
  <c r="I41" i="2" s="1"/>
  <c r="J3" i="5"/>
  <c r="H88" i="7"/>
  <c r="H85" i="7" s="1"/>
  <c r="I38" i="2" s="1"/>
  <c r="G70" i="7"/>
  <c r="G66" i="7" s="1"/>
  <c r="I3" i="5"/>
  <c r="G88" i="7"/>
  <c r="G85" i="7" s="1"/>
  <c r="H38" i="2" s="1"/>
  <c r="G98" i="7"/>
  <c r="G97" i="7" s="1"/>
  <c r="H41" i="2" s="1"/>
  <c r="G82" i="7"/>
  <c r="G80" i="7" s="1"/>
  <c r="H37" i="2" s="1"/>
  <c r="E11" i="5"/>
  <c r="D6" i="2"/>
  <c r="D5" i="2" s="1"/>
  <c r="A60" i="8"/>
  <c r="E59" i="8"/>
  <c r="D59" i="8"/>
  <c r="B59" i="8" s="1"/>
  <c r="H34" i="2" l="1"/>
  <c r="H26" i="2" s="1"/>
  <c r="H16" i="2" s="1"/>
  <c r="G11" i="7"/>
  <c r="H13" i="5"/>
  <c r="G14" i="2" s="1"/>
  <c r="H14" i="5"/>
  <c r="G15" i="2" s="1"/>
  <c r="O37" i="2"/>
  <c r="B97" i="7"/>
  <c r="C41" i="2" s="1"/>
  <c r="O41" i="2" s="1"/>
  <c r="N98" i="7"/>
  <c r="N97" i="7" s="1"/>
  <c r="H12" i="2"/>
  <c r="H11" i="2" s="1"/>
  <c r="H10" i="2" s="1"/>
  <c r="H9" i="2" s="1"/>
  <c r="H43" i="2" s="1"/>
  <c r="H5" i="11" s="1"/>
  <c r="H4" i="11" s="1"/>
  <c r="D34" i="2"/>
  <c r="D26" i="2" s="1"/>
  <c r="D16" i="2" s="1"/>
  <c r="C11" i="7"/>
  <c r="F14" i="5"/>
  <c r="E15" i="2" s="1"/>
  <c r="F13" i="5"/>
  <c r="E14" i="2" s="1"/>
  <c r="B85" i="7"/>
  <c r="C38" i="2" s="1"/>
  <c r="N88" i="7"/>
  <c r="N85" i="7" s="1"/>
  <c r="F11" i="7"/>
  <c r="G34" i="2"/>
  <c r="G26" i="2" s="1"/>
  <c r="G16" i="2" s="1"/>
  <c r="M34" i="2"/>
  <c r="M26" i="2" s="1"/>
  <c r="M16" i="2" s="1"/>
  <c r="L11" i="7"/>
  <c r="D13" i="5"/>
  <c r="D14" i="5"/>
  <c r="C15" i="2" s="1"/>
  <c r="P3" i="5"/>
  <c r="C5" i="5" s="1"/>
  <c r="K34" i="2"/>
  <c r="K26" i="2" s="1"/>
  <c r="K16" i="2" s="1"/>
  <c r="J11" i="7"/>
  <c r="E12" i="2"/>
  <c r="E11" i="2" s="1"/>
  <c r="E34" i="2"/>
  <c r="E26" i="2" s="1"/>
  <c r="E16" i="2" s="1"/>
  <c r="D11" i="7"/>
  <c r="B80" i="7"/>
  <c r="C37" i="2" s="1"/>
  <c r="N82" i="7"/>
  <c r="N80" i="7" s="1"/>
  <c r="I11" i="7"/>
  <c r="J34" i="2"/>
  <c r="J26" i="2" s="1"/>
  <c r="J16" i="2" s="1"/>
  <c r="D12" i="2"/>
  <c r="D11" i="2" s="1"/>
  <c r="M14" i="5"/>
  <c r="L15" i="2" s="1"/>
  <c r="M13" i="5"/>
  <c r="L14" i="2" s="1"/>
  <c r="H11" i="7"/>
  <c r="I34" i="2"/>
  <c r="I26" i="2" s="1"/>
  <c r="I16" i="2" s="1"/>
  <c r="L34" i="2"/>
  <c r="L26" i="2" s="1"/>
  <c r="L16" i="2" s="1"/>
  <c r="K11" i="7"/>
  <c r="I12" i="2"/>
  <c r="I11" i="2" s="1"/>
  <c r="N34" i="2"/>
  <c r="N26" i="2" s="1"/>
  <c r="N16" i="2" s="1"/>
  <c r="M11" i="7"/>
  <c r="B66" i="7"/>
  <c r="N70" i="7"/>
  <c r="N66" i="7" s="1"/>
  <c r="N11" i="7" s="1"/>
  <c r="K13" i="5"/>
  <c r="J14" i="2" s="1"/>
  <c r="K14" i="5"/>
  <c r="J15" i="2" s="1"/>
  <c r="N12" i="2"/>
  <c r="N11" i="2" s="1"/>
  <c r="B56" i="3"/>
  <c r="B54" i="3" s="1"/>
  <c r="G12" i="2"/>
  <c r="G11" i="2" s="1"/>
  <c r="H10" i="5"/>
  <c r="H9" i="5" s="1"/>
  <c r="J13" i="5"/>
  <c r="I14" i="2" s="1"/>
  <c r="J14" i="5"/>
  <c r="I15" i="2" s="1"/>
  <c r="O13" i="5"/>
  <c r="N14" i="2" s="1"/>
  <c r="O14" i="5"/>
  <c r="M12" i="2"/>
  <c r="M11" i="2" s="1"/>
  <c r="C12" i="2"/>
  <c r="D10" i="5"/>
  <c r="P11" i="5"/>
  <c r="G13" i="5"/>
  <c r="G14" i="5"/>
  <c r="F15" i="2" s="1"/>
  <c r="I14" i="5"/>
  <c r="H15" i="2" s="1"/>
  <c r="I13" i="5"/>
  <c r="H14" i="2" s="1"/>
  <c r="N14" i="5"/>
  <c r="M15" i="2" s="1"/>
  <c r="N13" i="5"/>
  <c r="M14" i="2" s="1"/>
  <c r="O38" i="2"/>
  <c r="L13" i="5"/>
  <c r="K14" i="2" s="1"/>
  <c r="L14" i="5"/>
  <c r="C5" i="2"/>
  <c r="O6" i="2"/>
  <c r="L12" i="2"/>
  <c r="L11" i="2" s="1"/>
  <c r="M10" i="5"/>
  <c r="M9" i="5" s="1"/>
  <c r="E14" i="5"/>
  <c r="D15" i="2" s="1"/>
  <c r="E13" i="5"/>
  <c r="D14" i="2" s="1"/>
  <c r="J12" i="2"/>
  <c r="J11" i="2" s="1"/>
  <c r="K10" i="5"/>
  <c r="K9" i="5" s="1"/>
  <c r="E11" i="7"/>
  <c r="F34" i="2"/>
  <c r="F26" i="2" s="1"/>
  <c r="F16" i="2" s="1"/>
  <c r="E60" i="8"/>
  <c r="D60" i="8"/>
  <c r="B60" i="8" s="1"/>
  <c r="A61" i="8"/>
  <c r="C11" i="2" l="1"/>
  <c r="O12" i="2"/>
  <c r="P12" i="2" s="1"/>
  <c r="L9" i="2"/>
  <c r="L43" i="2" s="1"/>
  <c r="L5" i="11" s="1"/>
  <c r="L4" i="11" s="1"/>
  <c r="P38" i="2"/>
  <c r="F9" i="2"/>
  <c r="F43" i="2" s="1"/>
  <c r="F5" i="11" s="1"/>
  <c r="F4" i="11" s="1"/>
  <c r="C14" i="2"/>
  <c r="P13" i="5"/>
  <c r="L10" i="2"/>
  <c r="M10" i="2"/>
  <c r="M9" i="2" s="1"/>
  <c r="M43" i="2" s="1"/>
  <c r="M5" i="11" s="1"/>
  <c r="M4" i="11" s="1"/>
  <c r="O10" i="5"/>
  <c r="O9" i="5" s="1"/>
  <c r="J10" i="5"/>
  <c r="J9" i="5" s="1"/>
  <c r="D9" i="5"/>
  <c r="C34" i="2"/>
  <c r="B11" i="7"/>
  <c r="O5" i="2"/>
  <c r="P6" i="2"/>
  <c r="P14" i="5"/>
  <c r="N15" i="2"/>
  <c r="N10" i="2" s="1"/>
  <c r="N9" i="2" s="1"/>
  <c r="N43" i="2" s="1"/>
  <c r="N5" i="11" s="1"/>
  <c r="N4" i="11" s="1"/>
  <c r="I10" i="2"/>
  <c r="E10" i="5"/>
  <c r="E9" i="5" s="1"/>
  <c r="F10" i="5"/>
  <c r="F9" i="5" s="1"/>
  <c r="G10" i="2"/>
  <c r="G9" i="2" s="1"/>
  <c r="G43" i="2" s="1"/>
  <c r="G5" i="11" s="1"/>
  <c r="G4" i="11" s="1"/>
  <c r="J10" i="2"/>
  <c r="J9" i="2" s="1"/>
  <c r="J43" i="2" s="1"/>
  <c r="J5" i="11" s="1"/>
  <c r="J4" i="11" s="1"/>
  <c r="C4" i="5"/>
  <c r="D10" i="2"/>
  <c r="D9" i="2" s="1"/>
  <c r="D43" i="2" s="1"/>
  <c r="D5" i="11" s="1"/>
  <c r="D4" i="11" s="1"/>
  <c r="E10" i="2"/>
  <c r="E9" i="2" s="1"/>
  <c r="E43" i="2" s="1"/>
  <c r="E5" i="11" s="1"/>
  <c r="E4" i="11" s="1"/>
  <c r="I9" i="2"/>
  <c r="I43" i="2" s="1"/>
  <c r="I5" i="11" s="1"/>
  <c r="I4" i="11" s="1"/>
  <c r="N10" i="5"/>
  <c r="N9" i="5" s="1"/>
  <c r="L10" i="5"/>
  <c r="L9" i="5" s="1"/>
  <c r="K15" i="2"/>
  <c r="K10" i="2" s="1"/>
  <c r="K9" i="2" s="1"/>
  <c r="K43" i="2" s="1"/>
  <c r="K5" i="11" s="1"/>
  <c r="K4" i="11" s="1"/>
  <c r="F14" i="2"/>
  <c r="F10" i="2" s="1"/>
  <c r="G10" i="5"/>
  <c r="G9" i="5" s="1"/>
  <c r="I10" i="5"/>
  <c r="I9" i="5" s="1"/>
  <c r="D61" i="8"/>
  <c r="B61" i="8" s="1"/>
  <c r="A62" i="8"/>
  <c r="E61" i="8"/>
  <c r="P39" i="2" l="1"/>
  <c r="P23" i="2"/>
  <c r="P21" i="2"/>
  <c r="P30" i="2"/>
  <c r="P20" i="2"/>
  <c r="P40" i="2"/>
  <c r="P22" i="2"/>
  <c r="P31" i="2"/>
  <c r="P29" i="2"/>
  <c r="P5" i="2"/>
  <c r="P35" i="2"/>
  <c r="P19" i="2"/>
  <c r="P28" i="2"/>
  <c r="P33" i="2"/>
  <c r="P24" i="2"/>
  <c r="P27" i="2"/>
  <c r="P36" i="2"/>
  <c r="P18" i="2"/>
  <c r="P32" i="2"/>
  <c r="P25" i="2"/>
  <c r="P17" i="2"/>
  <c r="P7" i="2"/>
  <c r="O15" i="2"/>
  <c r="P15" i="2" s="1"/>
  <c r="P37" i="2"/>
  <c r="C10" i="2"/>
  <c r="O10" i="2" s="1"/>
  <c r="O11" i="2"/>
  <c r="P11" i="2" s="1"/>
  <c r="C26" i="2"/>
  <c r="O34" i="2"/>
  <c r="P34" i="2" s="1"/>
  <c r="P10" i="5"/>
  <c r="O14" i="2"/>
  <c r="P14" i="2" s="1"/>
  <c r="P41" i="2"/>
  <c r="A63" i="8"/>
  <c r="E62" i="8"/>
  <c r="D62" i="8"/>
  <c r="B62" i="8" s="1"/>
  <c r="C10" i="5" l="1"/>
  <c r="P9" i="5"/>
  <c r="C9" i="5" s="1"/>
  <c r="O26" i="2"/>
  <c r="P26" i="2" s="1"/>
  <c r="C16" i="2"/>
  <c r="P10" i="2"/>
  <c r="A64" i="8"/>
  <c r="E63" i="8"/>
  <c r="D63" i="8"/>
  <c r="B63" i="8" s="1"/>
  <c r="C9" i="2" l="1"/>
  <c r="C43" i="2" s="1"/>
  <c r="C5" i="11" s="1"/>
  <c r="O16" i="2"/>
  <c r="E64" i="8"/>
  <c r="D64" i="8"/>
  <c r="B64" i="8" s="1"/>
  <c r="A65" i="8"/>
  <c r="P16" i="2" l="1"/>
  <c r="O9" i="2"/>
  <c r="O5" i="11"/>
  <c r="C4" i="11"/>
  <c r="O4" i="11" s="1"/>
  <c r="D65" i="8"/>
  <c r="B65" i="8" s="1"/>
  <c r="A66" i="8"/>
  <c r="E65" i="8"/>
  <c r="P9" i="2" l="1"/>
  <c r="O43" i="2"/>
  <c r="A67" i="8"/>
  <c r="E66" i="8"/>
  <c r="D66" i="8"/>
  <c r="B66" i="8" s="1"/>
  <c r="P43" i="2" l="1"/>
  <c r="C4" i="9"/>
  <c r="C7" i="9" s="1"/>
  <c r="C8" i="9" s="1"/>
  <c r="C30" i="9" s="1"/>
  <c r="C32" i="9" s="1"/>
  <c r="A68" i="8"/>
  <c r="E67" i="8"/>
  <c r="D67" i="8"/>
  <c r="B67" i="8" s="1"/>
  <c r="E68" i="8" l="1"/>
  <c r="E15" i="8" s="1"/>
  <c r="D68" i="8"/>
  <c r="D15" i="8" s="1"/>
  <c r="A69" i="8"/>
  <c r="D69" i="8" l="1"/>
  <c r="A70" i="8"/>
  <c r="E69" i="8"/>
  <c r="B68" i="8"/>
  <c r="B69" i="8" s="1"/>
  <c r="A71" i="8" l="1"/>
  <c r="E70" i="8"/>
  <c r="D70" i="8"/>
  <c r="B70" i="8" s="1"/>
  <c r="A72" i="8" l="1"/>
  <c r="E71" i="8"/>
  <c r="D71" i="8"/>
  <c r="B71" i="8" l="1"/>
  <c r="E72" i="8"/>
  <c r="D72" i="8"/>
  <c r="A73" i="8"/>
  <c r="B72" i="8" l="1"/>
  <c r="D73" i="8"/>
  <c r="A74" i="8"/>
  <c r="E73" i="8"/>
  <c r="A75" i="8" l="1"/>
  <c r="E74" i="8"/>
  <c r="D74" i="8"/>
  <c r="B73" i="8"/>
  <c r="B74" i="8" l="1"/>
  <c r="A76" i="8"/>
  <c r="E75" i="8"/>
  <c r="D75" i="8"/>
  <c r="E76" i="8" l="1"/>
  <c r="D76" i="8"/>
  <c r="A77" i="8"/>
  <c r="B75" i="8"/>
  <c r="B76" i="8" l="1"/>
  <c r="D77" i="8"/>
  <c r="A78" i="8"/>
  <c r="E77" i="8"/>
  <c r="A79" i="8" l="1"/>
  <c r="E78" i="8"/>
  <c r="D78" i="8"/>
  <c r="B77" i="8"/>
  <c r="B78" i="8" l="1"/>
  <c r="A80" i="8"/>
  <c r="E79" i="8"/>
  <c r="D79" i="8"/>
  <c r="E80" i="8" l="1"/>
  <c r="E16" i="8" s="1"/>
  <c r="D80" i="8"/>
  <c r="D16" i="8" s="1"/>
  <c r="B79" i="8"/>
  <c r="B80" i="8" l="1"/>
</calcChain>
</file>

<file path=xl/sharedStrings.xml><?xml version="1.0" encoding="utf-8"?>
<sst xmlns="http://schemas.openxmlformats.org/spreadsheetml/2006/main" count="1046" uniqueCount="329">
  <si>
    <t>INGRESOS</t>
  </si>
  <si>
    <t>Ingresos Comida</t>
  </si>
  <si>
    <t>Ingresos Bebida</t>
  </si>
  <si>
    <t>GASTOS VARIABLES</t>
  </si>
  <si>
    <t>Mermas</t>
  </si>
  <si>
    <t>Pruebas</t>
  </si>
  <si>
    <t>Compras de Materias Primas</t>
  </si>
  <si>
    <t>Reposiciones</t>
  </si>
  <si>
    <t>Reposiciones Sala</t>
  </si>
  <si>
    <t>Reposiciones Cocina</t>
  </si>
  <si>
    <t>GASTOS FIJOS</t>
  </si>
  <si>
    <t>Equipo</t>
  </si>
  <si>
    <t>Equipo Cocina</t>
  </si>
  <si>
    <t>Equipo Sala</t>
  </si>
  <si>
    <t>Aparcacoches</t>
  </si>
  <si>
    <t>Recepcionistas</t>
  </si>
  <si>
    <t>Coctelería</t>
  </si>
  <si>
    <t>Innovación</t>
  </si>
  <si>
    <t>Gastos Generales</t>
  </si>
  <si>
    <t>Arrendamientos</t>
  </si>
  <si>
    <t>Suministros</t>
  </si>
  <si>
    <t>Limpieza</t>
  </si>
  <si>
    <t>Publicidad, propaganda y RRPP</t>
  </si>
  <si>
    <t>Reparación y conservación</t>
  </si>
  <si>
    <t>Material de oficina</t>
  </si>
  <si>
    <t>Gestores y asesores</t>
  </si>
  <si>
    <t>Otros gastos equipo</t>
  </si>
  <si>
    <t>Sistema de reservas</t>
  </si>
  <si>
    <t>Audiovisual</t>
  </si>
  <si>
    <t>Servicios bancarios</t>
  </si>
  <si>
    <t>Otros gastos</t>
  </si>
  <si>
    <t>Primas de Seguros</t>
  </si>
  <si>
    <t>Tributos</t>
  </si>
  <si>
    <t>Incobrables</t>
  </si>
  <si>
    <t>DIAS APERTURA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</si>
  <si>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</si>
  <si>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</si>
  <si>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</si>
  <si>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</si>
  <si>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</si>
  <si>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</si>
  <si>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</si>
  <si>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</si>
  <si>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</si>
  <si>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</si>
  <si>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</si>
  <si>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</si>
  <si>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</si>
  <si>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</t>
  </si>
  <si>
    <t>SABADO: 2 SERVICIOS</t>
  </si>
  <si>
    <t>CALENDARIO</t>
  </si>
  <si>
    <t>Total Comensales</t>
  </si>
  <si>
    <t>Ticket Medio</t>
  </si>
  <si>
    <t>Ticket Medio Comida</t>
  </si>
  <si>
    <t>Ticket Medio Bebida</t>
  </si>
  <si>
    <t>Ingresos Medios Servicio</t>
  </si>
  <si>
    <t>SERVICIOS MEDIODIA</t>
  </si>
  <si>
    <t>SERVICIOS NOCHE</t>
  </si>
  <si>
    <t>CONTROL DE PRODUCCION  2021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</si>
  <si>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</si>
  <si>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</si>
  <si>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</si>
  <si>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</si>
  <si>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</si>
  <si>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</si>
  <si>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</si>
  <si>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</si>
  <si>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</si>
  <si>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</si>
  <si>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</si>
  <si>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</si>
  <si>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</si>
  <si>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</si>
  <si>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Dias de apertura</t>
  </si>
  <si>
    <t>Servicios Mes</t>
  </si>
  <si>
    <t>Comensales por servicio</t>
  </si>
  <si>
    <t>TOTAL COMENSALES</t>
  </si>
  <si>
    <t>Ticket medio comida</t>
  </si>
  <si>
    <t>Ticket medio bebida</t>
  </si>
  <si>
    <t>.- Ing Medios Servicio Comida</t>
  </si>
  <si>
    <t>.- Ing Medios Servicio Bebida</t>
  </si>
  <si>
    <t>Total ingresos Mediodia</t>
  </si>
  <si>
    <t>Ingresos comida</t>
  </si>
  <si>
    <t>Ingresos bebida</t>
  </si>
  <si>
    <t>Total ingresos Noche</t>
  </si>
  <si>
    <t>RESTAURANTE SERVICIOS NOCHE</t>
  </si>
  <si>
    <t>RESTAURANTE  SERVICIOS MEDIODIA</t>
  </si>
  <si>
    <t>RESTAURANTE TOTAL (MEDIODIA + NOCHE)</t>
  </si>
  <si>
    <t>Días Apertura</t>
  </si>
  <si>
    <t>Servicios Mediodía</t>
  </si>
  <si>
    <t>Servicios Noche</t>
  </si>
  <si>
    <t>Total Servicios</t>
  </si>
  <si>
    <t>Comensales Mediodía</t>
  </si>
  <si>
    <t>Comensales Noche</t>
  </si>
  <si>
    <t>Facturación Media Servicio Mediodía</t>
  </si>
  <si>
    <t>Facturación Madia Servicio Noche</t>
  </si>
  <si>
    <t>EJEMPLO 50 PAX POR SERVICIO</t>
  </si>
  <si>
    <t>PAX POR SERVICIO</t>
  </si>
  <si>
    <t>TOTAL PAX</t>
  </si>
  <si>
    <t>TOTAL SERVICIOS</t>
  </si>
  <si>
    <t>COCINA</t>
  </si>
  <si>
    <t>Jefe Cocina</t>
  </si>
  <si>
    <t>2º Jefe Cocina</t>
  </si>
  <si>
    <t>Cocinero/a</t>
  </si>
  <si>
    <t>Plongier</t>
  </si>
  <si>
    <t>COSTE EMPRESA</t>
  </si>
  <si>
    <t>SUELDO BRUTO</t>
  </si>
  <si>
    <t>SUELDO NETO</t>
  </si>
  <si>
    <t>SALA</t>
  </si>
  <si>
    <t>Jefe Sala</t>
  </si>
  <si>
    <t>2º Jefe Sala</t>
  </si>
  <si>
    <t>Camarero/a</t>
  </si>
  <si>
    <t>RECEPCIONISTA</t>
  </si>
  <si>
    <t>Recepcionista</t>
  </si>
  <si>
    <t>COCTELERIA</t>
  </si>
  <si>
    <t>Sommelier</t>
  </si>
  <si>
    <t>Cocina</t>
  </si>
  <si>
    <t>Sala</t>
  </si>
  <si>
    <t>Recepción</t>
  </si>
  <si>
    <t>ORGANIGRAMA RESTAURANTE</t>
  </si>
  <si>
    <t>TOTAL EQUIPO</t>
  </si>
  <si>
    <t>OTROS GASTOS EQUIPO</t>
  </si>
  <si>
    <t>Gastos Vestuario Personal</t>
  </si>
  <si>
    <t>Otros Gastos Sociales</t>
  </si>
  <si>
    <t>Prevención riesgos laborales</t>
  </si>
  <si>
    <t>Comida Personal</t>
  </si>
  <si>
    <t>TOTAL COSTES DE PERSONAL</t>
  </si>
  <si>
    <t>COSTES DE PERSONAL</t>
  </si>
  <si>
    <t>COSTE UNITARIO</t>
  </si>
  <si>
    <t>DESGLOSE GASTOS GENERALES 2021</t>
  </si>
  <si>
    <t>Alquiler Local</t>
  </si>
  <si>
    <t>SUMINISTROS</t>
  </si>
  <si>
    <t>Agua</t>
  </si>
  <si>
    <t>Carbón</t>
  </si>
  <si>
    <t>Electricidad</t>
  </si>
  <si>
    <t>Gas</t>
  </si>
  <si>
    <t>Teléfono</t>
  </si>
  <si>
    <t>Teléfonos Móviles</t>
  </si>
  <si>
    <t>Rep. y Conserv. Instalaciones</t>
  </si>
  <si>
    <t>Rep. y Conserv. Maquinaria</t>
  </si>
  <si>
    <t>Repar. y Conserv. Alarmas</t>
  </si>
  <si>
    <t>Otros Tributos</t>
  </si>
  <si>
    <t>Primas de Seguro</t>
  </si>
  <si>
    <t>Asesoría Fiscal</t>
  </si>
  <si>
    <t>Asesoría Laboral</t>
  </si>
  <si>
    <t>Otras Asesorías</t>
  </si>
  <si>
    <t>Ambientación Musical</t>
  </si>
  <si>
    <t>Análisis comidas</t>
  </si>
  <si>
    <t>Cartas Restaurante</t>
  </si>
  <si>
    <t>Compras menaje Cocina</t>
  </si>
  <si>
    <t>Compras Otros Aprov.</t>
  </si>
  <si>
    <t>Desratización y Desinfección</t>
  </si>
  <si>
    <t>Gastos Mantenimiento Web</t>
  </si>
  <si>
    <t>Limpieza Lavandería</t>
  </si>
  <si>
    <t>Productos Limpieza</t>
  </si>
  <si>
    <t>Sal descalcificadora</t>
  </si>
  <si>
    <t>Vajillas</t>
  </si>
  <si>
    <t>Cuberterias</t>
  </si>
  <si>
    <t>Alquiler Almacén</t>
  </si>
  <si>
    <t>Gastos Abogados y Notarios</t>
  </si>
  <si>
    <t>LIMPIEZA</t>
  </si>
  <si>
    <t>Servicio Limpieza Restaurante</t>
  </si>
  <si>
    <t>Servicio Limpieza Almacenes</t>
  </si>
  <si>
    <t>Mantenimiento Servicios</t>
  </si>
  <si>
    <t>Mantenimiento Instalación</t>
  </si>
  <si>
    <t>MATERIAL DE OFICINA</t>
  </si>
  <si>
    <t>Compra material de oficina</t>
  </si>
  <si>
    <t>Mensajería</t>
  </si>
  <si>
    <t>PUBLICIDAD, PROPAGANDA Y RRPP</t>
  </si>
  <si>
    <t>Publicicidad, Propaganda y RRPP</t>
  </si>
  <si>
    <t>Gestión Prensa</t>
  </si>
  <si>
    <t>Redes Sociales</t>
  </si>
  <si>
    <t>Invitaciones a clientes</t>
  </si>
  <si>
    <t>AUDIOVISUAL</t>
  </si>
  <si>
    <t>SGAE</t>
  </si>
  <si>
    <t>SERVICIOS BANCARIOS</t>
  </si>
  <si>
    <t>Comisiones TPV</t>
  </si>
  <si>
    <t>Gastos Financieros</t>
  </si>
  <si>
    <t>OTROS GASTOS</t>
  </si>
  <si>
    <t>REPOSICIONES</t>
  </si>
  <si>
    <t>Mantelería</t>
  </si>
  <si>
    <t>Cristalerías</t>
  </si>
  <si>
    <t>Alquiler Materiales Varios</t>
  </si>
  <si>
    <t>Gastos Check List</t>
  </si>
  <si>
    <t>Gastos Viaje</t>
  </si>
  <si>
    <t>TRIBUTOS</t>
  </si>
  <si>
    <t>PRIMAS DE SEGUROS</t>
  </si>
  <si>
    <t>INCOBRABLES</t>
  </si>
  <si>
    <t>Pérdidas de créditos comerciales incobrables</t>
  </si>
  <si>
    <t>TOTAL GASTOS GENERALES</t>
  </si>
  <si>
    <t>Repar. y Conserv. Equipos Informáticos</t>
  </si>
  <si>
    <t>ARRENDAMIENTOS</t>
  </si>
  <si>
    <t>GESTORES Y ASESORES</t>
  </si>
  <si>
    <t>SISTEMA DE RESERVAS</t>
  </si>
  <si>
    <t>GASTOS TOTALES</t>
  </si>
  <si>
    <t>REPARACIONE Y CONSERVACION</t>
  </si>
  <si>
    <t>TOTAL INGRESOS</t>
  </si>
  <si>
    <t>RESULTADO EXPLOTACION</t>
  </si>
  <si>
    <t>PRESUPUESTO RESTAURANTE 2021. RESULTADO DE EXPLOTACION</t>
  </si>
  <si>
    <t>Compras materias primas comida: 27,01% sobre ingresos de comida.</t>
  </si>
  <si>
    <t>Compras materias primas bebida: 41,26% sobre ingresos de bebida.</t>
  </si>
  <si>
    <t>Mermas: 0,5% sobre ingresos totales.</t>
  </si>
  <si>
    <t>Pruebas: 0,25% sobre ingresos totales.</t>
  </si>
  <si>
    <t>APARCACOCHES</t>
  </si>
  <si>
    <t>INNOVACIÓN</t>
  </si>
  <si>
    <t>Vinos</t>
  </si>
  <si>
    <t>VINOS</t>
  </si>
  <si>
    <t>Vallet</t>
  </si>
  <si>
    <t>Coctelero</t>
  </si>
  <si>
    <t>Asesoria Contable y administrativa</t>
  </si>
  <si>
    <t>&gt; Compras materias primas comida</t>
  </si>
  <si>
    <t>&gt; Compras materias primas bebida</t>
  </si>
  <si>
    <t>Innovacion (media jornada)</t>
  </si>
  <si>
    <t>CUADRO AMORTIZACION DEUDA</t>
  </si>
  <si>
    <t>Valor Préstamo</t>
  </si>
  <si>
    <t>Tipo Interes</t>
  </si>
  <si>
    <t>Años</t>
  </si>
  <si>
    <t>Cuota Menusual</t>
  </si>
  <si>
    <t>Resultados Financieros</t>
  </si>
  <si>
    <t>Cuota Anual</t>
  </si>
  <si>
    <t>Ingresos Financieros</t>
  </si>
  <si>
    <t>Resumen Anual</t>
  </si>
  <si>
    <t>cuota</t>
  </si>
  <si>
    <t>amort K</t>
  </si>
  <si>
    <t>intereses</t>
  </si>
  <si>
    <t>Dividendos Cartera Valores</t>
  </si>
  <si>
    <t>Intereses Depositos</t>
  </si>
  <si>
    <t>1er Año</t>
  </si>
  <si>
    <t>Plusvalias cartera valores</t>
  </si>
  <si>
    <t>2do Año</t>
  </si>
  <si>
    <t>Gastos Finacieros</t>
  </si>
  <si>
    <t>3er Año</t>
  </si>
  <si>
    <t>Intereses Préstamos</t>
  </si>
  <si>
    <t>4to Año</t>
  </si>
  <si>
    <t>Pérdidas cartera de valores</t>
  </si>
  <si>
    <t>5to Año</t>
  </si>
  <si>
    <t>k</t>
  </si>
  <si>
    <t>Cuotas</t>
  </si>
  <si>
    <t>Resultado de Explotación</t>
  </si>
  <si>
    <t xml:space="preserve">Amortizaciones </t>
  </si>
  <si>
    <t>Base del Impuesto</t>
  </si>
  <si>
    <t>Pago Impuesto de sociedades</t>
  </si>
  <si>
    <t>Pago a cuenta IS ejercicio en Curso</t>
  </si>
  <si>
    <t>Pago Is año anterior</t>
  </si>
  <si>
    <t>Impuesto de sociedades</t>
  </si>
  <si>
    <t>Para hacer el cálculo del IS debemos tomar como datos los siguientes:</t>
  </si>
  <si>
    <t>Aun así, el pago de este impuesto no se acostumbra a realizar de esta manera, sino que se paga en un calendario específico:</t>
  </si>
  <si>
    <t>El primer pago a cuenta  se hace el mes de abril tomando como importe el 25% del total del IS de 2018</t>
  </si>
  <si>
    <t>El segundo pago a cuenta  se hace el mes de octubre tomando como importe el 25% del total del IS de 2019</t>
  </si>
  <si>
    <t>El tercer pago a cuenta  se hace el mes de diciembre y es del mismo importe que el anterior</t>
  </si>
  <si>
    <t>El cuarto y último pago del impuesto se realiza el mes de Julio del año siguiente y liquida el cálculo que hacemos del impuesto.</t>
  </si>
  <si>
    <t>Así tendremos que saber que el pago del IS del ejercicio en cuestion se realizarà como sigue:</t>
  </si>
  <si>
    <t>Impuesto sociedades n-2</t>
  </si>
  <si>
    <t>Impuesto sociedades n-1</t>
  </si>
  <si>
    <t>Suponiendo que el cálculo de los impuestos de sociedades de los años anteriores fueron:</t>
  </si>
  <si>
    <t>Julio n+1</t>
  </si>
  <si>
    <t>Año en curso</t>
  </si>
  <si>
    <t>Año siguiente</t>
  </si>
  <si>
    <t>APLICACIONES DE CAJA</t>
  </si>
  <si>
    <t>Variación de existencias</t>
  </si>
  <si>
    <t>Devolución de capital de préstamos bancarios</t>
  </si>
  <si>
    <t>Dividendos a los socios</t>
  </si>
  <si>
    <t>Inversiones y mejoras del local</t>
  </si>
  <si>
    <t>Inversiones en Bodega</t>
  </si>
  <si>
    <t>Presupuesto de explotación</t>
  </si>
  <si>
    <t>Impuesto Sociedades</t>
  </si>
  <si>
    <t>Aplicaciones de Caja</t>
  </si>
  <si>
    <t>Total Excedente de Caja para Ahorro</t>
  </si>
  <si>
    <t>26 de Diciembre: Sant Esteve</t>
  </si>
  <si>
    <t>25 de Diciembre: Navidad</t>
  </si>
  <si>
    <t>8 de Diciembre: Immaculada Concepción (cae en Domingo)</t>
  </si>
  <si>
    <t>6 de Diciembre: Día de la constitución</t>
  </si>
  <si>
    <t>1 de Noviembre: Todos los Santos</t>
  </si>
  <si>
    <t>12 de Octubre: Fiesta Nacional Española</t>
  </si>
  <si>
    <t>24 de Septiembre: La Mercé</t>
  </si>
  <si>
    <t>11 de Septiembre: Diada de Catalunya</t>
  </si>
  <si>
    <t>15 de Agosto: Asunción de la Virgen</t>
  </si>
  <si>
    <t>24 de Junio: San Juan</t>
  </si>
  <si>
    <t>21 de Mayo: Pascua Granada</t>
  </si>
  <si>
    <t>1 de Mayo: Fiesta del Trabajo</t>
  </si>
  <si>
    <t>29 de Marzo: Lunes de Pascua</t>
  </si>
  <si>
    <t>26 de Marzo: Viernes Santo</t>
  </si>
  <si>
    <t>6 de Enero: Epifania del señor (cae en Domingo No cuenta)</t>
  </si>
  <si>
    <t>1 de Enero: Año Nuevo</t>
  </si>
  <si>
    <t>V</t>
  </si>
  <si>
    <t>RF</t>
  </si>
  <si>
    <t>DS</t>
  </si>
  <si>
    <t>L</t>
  </si>
  <si>
    <t>F</t>
  </si>
  <si>
    <t>FR</t>
  </si>
  <si>
    <t>do</t>
  </si>
  <si>
    <t>sa</t>
  </si>
  <si>
    <t>vi</t>
  </si>
  <si>
    <t>ju</t>
  </si>
  <si>
    <t>mi</t>
  </si>
  <si>
    <t>ma</t>
  </si>
  <si>
    <t>lu</t>
  </si>
  <si>
    <t>diciembre</t>
  </si>
  <si>
    <t>noviembre</t>
  </si>
  <si>
    <t>octubre</t>
  </si>
  <si>
    <t>septiembre</t>
  </si>
  <si>
    <t>agosto</t>
  </si>
  <si>
    <t>julio</t>
  </si>
  <si>
    <t>TOTAL HORAS TRABAJADOAS</t>
  </si>
  <si>
    <t>TOTAL DIAS TRABAJADOS</t>
  </si>
  <si>
    <t>FESTIVOS QUE SE TRABAJA</t>
  </si>
  <si>
    <t>DIAS LABORALES</t>
  </si>
  <si>
    <t>junio</t>
  </si>
  <si>
    <t>mayo</t>
  </si>
  <si>
    <t>abril</t>
  </si>
  <si>
    <t>VACACIONES</t>
  </si>
  <si>
    <t>FESTIVOS TRABAJADOS RECUPERADOS (+2dias)</t>
  </si>
  <si>
    <t>RECUPERACION FESTIVOS</t>
  </si>
  <si>
    <t>FESTIVOS DISFRUTADOS (NO EN FIN SEMANA)</t>
  </si>
  <si>
    <t>DESCANSO SEMANAL</t>
  </si>
  <si>
    <t>RESUMEN</t>
  </si>
  <si>
    <t>marzo</t>
  </si>
  <si>
    <t>febrero</t>
  </si>
  <si>
    <t>enero</t>
  </si>
  <si>
    <t>PROPUESTA DE MODELO DE PRESUPUESTACIÓN</t>
  </si>
  <si>
    <t>EJEMPLO DE CALENDARIO 2021</t>
  </si>
  <si>
    <t>Asesoría Informática</t>
  </si>
  <si>
    <t>Cuota servicio sistema de reservas</t>
  </si>
  <si>
    <t>Servicios del sistema de reservas</t>
  </si>
  <si>
    <t>© 2020, elBullifoundation, todos los derechos reservados</t>
  </si>
  <si>
    <t xml:space="preserve">Ejemplo ficticio de elaboración de un presupuesto </t>
  </si>
  <si>
    <t>MARTES A VIERNES: 1 SERVICIO</t>
  </si>
  <si>
    <t>Gremio Restauración</t>
  </si>
  <si>
    <t>Devoluciones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</si>
</sst>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00&quot; €&quot;_-;\-* #,##0.0000&quot; €&quot;_-;_-* \-??&quot; €&quot;_-;_-@_-"/>
    <numFmt numFmtId="166" formatCode="#,##0.00\ &quot;€&quot;"/>
    <numFmt numFmtId="167" formatCode="#,##0_ ;\-#,##0\ "/>
    <numFmt numFmtId="168" formatCode="_-* #,##0.00\ _€_-;\-* #,##0.00\ _€_-;_-* &quot;-&quot;??\ _€_-;_-@_-"/>
    <numFmt numFmtId="169" formatCode="#,##0.00\ _€"/>
    <numFmt numFmtId="170" formatCode="_-* #,##0.00\ [$€-C0A]_-;\-* #,##0.00\ [$€-C0A]_-;_-* &quot;-&quot;??\ [$€-C0A]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name val="Arial"/>
      <family val="2"/>
    </font>
    <font>
      <sz val="12"/>
      <color indexed="8"/>
      <name val="Verdana"/>
      <family val="2"/>
    </font>
    <font>
      <sz val="12"/>
      <name val="Verdana"/>
      <family val="2"/>
    </font>
    <font>
      <sz val="12"/>
      <color rgb="FFFF0000"/>
      <name val="Verdana"/>
      <family val="2"/>
    </font>
    <font>
      <sz val="11"/>
      <color indexed="8"/>
      <name val="Calibri"/>
      <family val="2"/>
    </font>
    <font>
      <sz val="9"/>
      <color indexed="8"/>
      <name val="Helvetica"/>
    </font>
    <font>
      <b/>
      <sz val="9"/>
      <color indexed="8"/>
      <name val="Helvetica"/>
    </font>
    <font>
      <b/>
      <sz val="12"/>
      <color indexed="8"/>
      <name val="Verdana"/>
      <family val="2"/>
    </font>
    <font>
      <b/>
      <sz val="11"/>
      <color indexed="8"/>
      <name val="Calibri"/>
      <family val="2"/>
    </font>
    <font>
      <b/>
      <sz val="12"/>
      <color indexed="8"/>
      <name val="Helvetica"/>
    </font>
    <font>
      <sz val="6"/>
      <color rgb="FF000000"/>
      <name val="Cambria"/>
      <family val="1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1" fillId="0" borderId="0" applyNumberFormat="0" applyFill="0" applyBorder="0" applyProtection="0">
      <alignment vertical="top" wrapText="1"/>
    </xf>
  </cellStyleXfs>
  <cellXfs count="275">
    <xf numFmtId="0" fontId="0" fillId="0" borderId="0" xfId="0"/>
    <xf numFmtId="0" fontId="0" fillId="0" borderId="1" xfId="0" applyBorder="1"/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4" fillId="4" borderId="0" xfId="0" applyFont="1" applyFill="1"/>
    <xf numFmtId="10" fontId="0" fillId="4" borderId="0" xfId="2" applyNumberFormat="1" applyFont="1" applyFill="1"/>
    <xf numFmtId="10" fontId="0" fillId="4" borderId="1" xfId="2" applyNumberFormat="1" applyFont="1" applyFill="1" applyBorder="1"/>
    <xf numFmtId="3" fontId="0" fillId="4" borderId="1" xfId="0" applyNumberFormat="1" applyFill="1" applyBorder="1"/>
    <xf numFmtId="44" fontId="0" fillId="4" borderId="1" xfId="1" applyFont="1" applyFill="1" applyBorder="1"/>
    <xf numFmtId="44" fontId="0" fillId="4" borderId="0" xfId="1" applyFont="1" applyFill="1"/>
    <xf numFmtId="44" fontId="0" fillId="4" borderId="1" xfId="0" applyNumberFormat="1" applyFill="1" applyBorder="1"/>
    <xf numFmtId="0" fontId="0" fillId="7" borderId="1" xfId="0" applyFill="1" applyBorder="1"/>
    <xf numFmtId="44" fontId="0" fillId="7" borderId="1" xfId="1" applyFont="1" applyFill="1" applyBorder="1"/>
    <xf numFmtId="3" fontId="4" fillId="5" borderId="1" xfId="0" applyNumberFormat="1" applyFont="1" applyFill="1" applyBorder="1" applyAlignment="1">
      <alignment horizontal="right"/>
    </xf>
    <xf numFmtId="0" fontId="0" fillId="3" borderId="1" xfId="0" applyFill="1" applyBorder="1"/>
    <xf numFmtId="10" fontId="0" fillId="3" borderId="1" xfId="2" applyNumberFormat="1" applyFont="1" applyFill="1" applyBorder="1"/>
    <xf numFmtId="44" fontId="0" fillId="3" borderId="1" xfId="1" applyFont="1" applyFill="1" applyBorder="1"/>
    <xf numFmtId="44" fontId="0" fillId="3" borderId="1" xfId="1" applyNumberFormat="1" applyFont="1" applyFill="1" applyBorder="1"/>
    <xf numFmtId="44" fontId="0" fillId="4" borderId="1" xfId="1" applyFont="1" applyFill="1" applyBorder="1" applyAlignment="1">
      <alignment horizontal="center"/>
    </xf>
    <xf numFmtId="0" fontId="4" fillId="2" borderId="1" xfId="0" applyFont="1" applyFill="1" applyBorder="1"/>
    <xf numFmtId="44" fontId="4" fillId="2" borderId="1" xfId="1" applyFont="1" applyFill="1" applyBorder="1"/>
    <xf numFmtId="168" fontId="0" fillId="4" borderId="0" xfId="0" applyNumberFormat="1" applyFill="1"/>
    <xf numFmtId="10" fontId="4" fillId="2" borderId="1" xfId="2" applyNumberFormat="1" applyFont="1" applyFill="1" applyBorder="1"/>
    <xf numFmtId="0" fontId="0" fillId="5" borderId="1" xfId="0" applyFill="1" applyBorder="1"/>
    <xf numFmtId="44" fontId="0" fillId="0" borderId="1" xfId="1" applyFont="1" applyBorder="1"/>
    <xf numFmtId="0" fontId="0" fillId="5" borderId="11" xfId="0" applyFill="1" applyBorder="1"/>
    <xf numFmtId="44" fontId="0" fillId="0" borderId="1" xfId="1" applyFont="1" applyFill="1" applyBorder="1"/>
    <xf numFmtId="44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44" fontId="4" fillId="11" borderId="1" xfId="0" applyNumberFormat="1" applyFont="1" applyFill="1" applyBorder="1"/>
    <xf numFmtId="0" fontId="4" fillId="10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44" fontId="4" fillId="2" borderId="1" xfId="0" applyNumberFormat="1" applyFont="1" applyFill="1" applyBorder="1"/>
    <xf numFmtId="0" fontId="0" fillId="0" borderId="1" xfId="0" applyFill="1" applyBorder="1"/>
    <xf numFmtId="0" fontId="4" fillId="12" borderId="1" xfId="0" applyFont="1" applyFill="1" applyBorder="1"/>
    <xf numFmtId="44" fontId="4" fillId="12" borderId="1" xfId="1" applyFont="1" applyFill="1" applyBorder="1"/>
    <xf numFmtId="164" fontId="7" fillId="8" borderId="1" xfId="3" applyFont="1" applyFill="1" applyBorder="1" applyAlignment="1">
      <alignment horizontal="left"/>
    </xf>
    <xf numFmtId="10" fontId="7" fillId="8" borderId="1" xfId="2" applyNumberFormat="1" applyFont="1" applyFill="1" applyBorder="1"/>
    <xf numFmtId="164" fontId="7" fillId="8" borderId="1" xfId="3" applyFont="1" applyFill="1" applyBorder="1"/>
    <xf numFmtId="164" fontId="8" fillId="0" borderId="9" xfId="3" applyFont="1" applyBorder="1" applyAlignment="1">
      <alignment horizontal="left"/>
    </xf>
    <xf numFmtId="10" fontId="8" fillId="0" borderId="10" xfId="2" applyNumberFormat="1" applyFont="1" applyBorder="1"/>
    <xf numFmtId="166" fontId="8" fillId="0" borderId="1" xfId="3" applyNumberFormat="1" applyFont="1" applyBorder="1" applyAlignment="1">
      <alignment horizontal="right"/>
    </xf>
    <xf numFmtId="164" fontId="1" fillId="0" borderId="1" xfId="3" applyFont="1" applyBorder="1" applyAlignment="1">
      <alignment horizontal="left"/>
    </xf>
    <xf numFmtId="10" fontId="8" fillId="0" borderId="2" xfId="2" applyNumberFormat="1" applyFont="1" applyBorder="1"/>
    <xf numFmtId="164" fontId="9" fillId="0" borderId="4" xfId="3" applyFont="1" applyBorder="1" applyAlignment="1">
      <alignment horizontal="left"/>
    </xf>
    <xf numFmtId="10" fontId="8" fillId="0" borderId="5" xfId="2" applyNumberFormat="1" applyFont="1" applyBorder="1"/>
    <xf numFmtId="164" fontId="8" fillId="0" borderId="6" xfId="3" applyFont="1" applyBorder="1"/>
    <xf numFmtId="164" fontId="8" fillId="0" borderId="0" xfId="3" applyFont="1"/>
    <xf numFmtId="165" fontId="1" fillId="0" borderId="0" xfId="3" applyNumberFormat="1" applyFont="1"/>
    <xf numFmtId="164" fontId="1" fillId="0" borderId="0" xfId="3" applyFont="1"/>
    <xf numFmtId="0" fontId="1" fillId="0" borderId="0" xfId="0" applyFont="1"/>
    <xf numFmtId="164" fontId="7" fillId="0" borderId="0" xfId="3" applyFont="1" applyAlignment="1">
      <alignment horizontal="left"/>
    </xf>
    <xf numFmtId="10" fontId="8" fillId="0" borderId="0" xfId="2" applyNumberFormat="1" applyFont="1"/>
    <xf numFmtId="164" fontId="10" fillId="6" borderId="7" xfId="3" applyFont="1" applyFill="1" applyBorder="1" applyAlignment="1">
      <alignment horizontal="center"/>
    </xf>
    <xf numFmtId="164" fontId="10" fillId="6" borderId="0" xfId="3" applyFont="1" applyFill="1" applyAlignment="1">
      <alignment horizontal="center"/>
    </xf>
    <xf numFmtId="164" fontId="7" fillId="0" borderId="0" xfId="3" applyFont="1" applyAlignment="1">
      <alignment horizontal="center"/>
    </xf>
    <xf numFmtId="164" fontId="10" fillId="6" borderId="0" xfId="3" applyFont="1" applyFill="1" applyAlignment="1">
      <alignment horizontal="left"/>
    </xf>
    <xf numFmtId="164" fontId="8" fillId="0" borderId="0" xfId="3" applyFont="1" applyAlignment="1">
      <alignment horizontal="left"/>
    </xf>
    <xf numFmtId="164" fontId="7" fillId="0" borderId="1" xfId="3" applyFont="1" applyBorder="1" applyAlignment="1">
      <alignment horizontal="left"/>
    </xf>
    <xf numFmtId="10" fontId="8" fillId="0" borderId="1" xfId="2" applyNumberFormat="1" applyFont="1" applyBorder="1"/>
    <xf numFmtId="3" fontId="8" fillId="0" borderId="1" xfId="3" applyNumberFormat="1" applyFont="1" applyBorder="1" applyAlignment="1">
      <alignment horizontal="center"/>
    </xf>
    <xf numFmtId="3" fontId="8" fillId="0" borderId="0" xfId="3" applyNumberFormat="1" applyFont="1" applyAlignment="1">
      <alignment horizontal="center"/>
    </xf>
    <xf numFmtId="164" fontId="11" fillId="0" borderId="8" xfId="3" applyFont="1" applyBorder="1" applyAlignment="1">
      <alignment horizontal="left"/>
    </xf>
    <xf numFmtId="10" fontId="11" fillId="0" borderId="8" xfId="2" applyNumberFormat="1" applyFont="1" applyBorder="1"/>
    <xf numFmtId="44" fontId="11" fillId="0" borderId="8" xfId="1" applyFont="1" applyBorder="1" applyAlignment="1">
      <alignment horizontal="center"/>
    </xf>
    <xf numFmtId="3" fontId="11" fillId="0" borderId="8" xfId="3" applyNumberFormat="1" applyFont="1" applyBorder="1" applyAlignment="1">
      <alignment horizontal="center"/>
    </xf>
    <xf numFmtId="164" fontId="1" fillId="0" borderId="7" xfId="3" applyFont="1" applyBorder="1" applyAlignment="1">
      <alignment horizontal="left"/>
    </xf>
    <xf numFmtId="10" fontId="12" fillId="0" borderId="7" xfId="2" applyNumberFormat="1" applyFont="1" applyBorder="1"/>
    <xf numFmtId="44" fontId="12" fillId="4" borderId="7" xfId="1" applyFont="1" applyFill="1" applyBorder="1" applyAlignment="1">
      <alignment horizontal="center"/>
    </xf>
    <xf numFmtId="3" fontId="12" fillId="0" borderId="7" xfId="3" applyNumberFormat="1" applyFont="1" applyBorder="1" applyAlignment="1">
      <alignment horizontal="center"/>
    </xf>
    <xf numFmtId="10" fontId="12" fillId="0" borderId="1" xfId="2" applyNumberFormat="1" applyFont="1" applyBorder="1"/>
    <xf numFmtId="44" fontId="13" fillId="4" borderId="1" xfId="1" applyFont="1" applyFill="1" applyBorder="1" applyAlignment="1">
      <alignment horizontal="center"/>
    </xf>
    <xf numFmtId="3" fontId="12" fillId="0" borderId="1" xfId="3" applyNumberFormat="1" applyFont="1" applyBorder="1" applyAlignment="1">
      <alignment horizontal="center"/>
    </xf>
    <xf numFmtId="164" fontId="11" fillId="0" borderId="1" xfId="3" applyFont="1" applyBorder="1" applyAlignment="1">
      <alignment horizontal="left"/>
    </xf>
    <xf numFmtId="164" fontId="11" fillId="4" borderId="1" xfId="3" applyFont="1" applyFill="1" applyBorder="1"/>
    <xf numFmtId="164" fontId="11" fillId="0" borderId="1" xfId="3" applyFont="1" applyBorder="1"/>
    <xf numFmtId="164" fontId="8" fillId="0" borderId="1" xfId="3" applyFont="1" applyBorder="1" applyAlignment="1">
      <alignment horizontal="left"/>
    </xf>
    <xf numFmtId="164" fontId="8" fillId="4" borderId="1" xfId="3" applyFont="1" applyFill="1" applyBorder="1"/>
    <xf numFmtId="164" fontId="8" fillId="0" borderId="1" xfId="3" applyFont="1" applyBorder="1"/>
    <xf numFmtId="164" fontId="14" fillId="0" borderId="0" xfId="3" applyFont="1" applyAlignment="1">
      <alignment horizontal="left"/>
    </xf>
    <xf numFmtId="10" fontId="14" fillId="0" borderId="0" xfId="2" applyNumberFormat="1" applyFont="1"/>
    <xf numFmtId="164" fontId="14" fillId="4" borderId="0" xfId="3" applyFont="1" applyFill="1"/>
    <xf numFmtId="164" fontId="14" fillId="0" borderId="0" xfId="3" applyFont="1"/>
    <xf numFmtId="166" fontId="11" fillId="0" borderId="8" xfId="3" applyNumberFormat="1" applyFont="1" applyBorder="1" applyAlignment="1">
      <alignment horizontal="right"/>
    </xf>
    <xf numFmtId="164" fontId="8" fillId="0" borderId="7" xfId="3" applyFont="1" applyBorder="1" applyAlignment="1">
      <alignment horizontal="left"/>
    </xf>
    <xf numFmtId="166" fontId="8" fillId="0" borderId="7" xfId="3" applyNumberFormat="1" applyFont="1" applyBorder="1" applyAlignment="1">
      <alignment horizontal="right"/>
    </xf>
    <xf numFmtId="10" fontId="11" fillId="0" borderId="0" xfId="2" applyNumberFormat="1" applyFont="1"/>
    <xf numFmtId="3" fontId="11" fillId="0" borderId="0" xfId="3" applyNumberFormat="1" applyFont="1" applyAlignment="1">
      <alignment horizontal="center"/>
    </xf>
    <xf numFmtId="164" fontId="10" fillId="0" borderId="0" xfId="3" applyFont="1" applyAlignment="1">
      <alignment horizontal="left"/>
    </xf>
    <xf numFmtId="164" fontId="10" fillId="0" borderId="0" xfId="3" applyFont="1" applyAlignment="1">
      <alignment horizontal="center"/>
    </xf>
    <xf numFmtId="44" fontId="12" fillId="0" borderId="7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10" fontId="11" fillId="0" borderId="1" xfId="2" applyNumberFormat="1" applyFont="1" applyBorder="1"/>
    <xf numFmtId="10" fontId="12" fillId="0" borderId="9" xfId="2" applyNumberFormat="1" applyFont="1" applyBorder="1"/>
    <xf numFmtId="166" fontId="8" fillId="0" borderId="9" xfId="3" applyNumberFormat="1" applyFont="1" applyBorder="1" applyAlignment="1">
      <alignment horizontal="right"/>
    </xf>
    <xf numFmtId="167" fontId="8" fillId="0" borderId="1" xfId="3" applyNumberFormat="1" applyFont="1" applyBorder="1"/>
    <xf numFmtId="164" fontId="1" fillId="0" borderId="0" xfId="3" applyFont="1" applyAlignment="1">
      <alignment horizontal="left"/>
    </xf>
    <xf numFmtId="44" fontId="1" fillId="0" borderId="0" xfId="1" applyFont="1"/>
    <xf numFmtId="44" fontId="8" fillId="0" borderId="0" xfId="1" applyFont="1"/>
    <xf numFmtId="44" fontId="15" fillId="0" borderId="0" xfId="1" applyFont="1"/>
    <xf numFmtId="44" fontId="3" fillId="0" borderId="0" xfId="1" applyFont="1"/>
    <xf numFmtId="164" fontId="16" fillId="0" borderId="1" xfId="3" applyFont="1" applyBorder="1" applyAlignment="1">
      <alignment horizontal="left"/>
    </xf>
    <xf numFmtId="44" fontId="1" fillId="0" borderId="3" xfId="1" applyFont="1" applyBorder="1"/>
    <xf numFmtId="164" fontId="15" fillId="0" borderId="0" xfId="3" applyFont="1" applyAlignment="1">
      <alignment horizontal="left"/>
    </xf>
    <xf numFmtId="44" fontId="17" fillId="6" borderId="0" xfId="1" applyFont="1" applyFill="1" applyAlignment="1">
      <alignment horizontal="center"/>
    </xf>
    <xf numFmtId="44" fontId="1" fillId="0" borderId="0" xfId="1" applyFont="1" applyAlignment="1">
      <alignment horizontal="center"/>
    </xf>
    <xf numFmtId="44" fontId="18" fillId="0" borderId="0" xfId="1" applyFont="1"/>
    <xf numFmtId="164" fontId="18" fillId="0" borderId="0" xfId="3" applyFont="1"/>
    <xf numFmtId="0" fontId="1" fillId="0" borderId="1" xfId="0" applyFont="1" applyBorder="1"/>
    <xf numFmtId="44" fontId="1" fillId="0" borderId="1" xfId="1" applyFont="1" applyBorder="1"/>
    <xf numFmtId="4" fontId="4" fillId="0" borderId="0" xfId="0" applyNumberFormat="1" applyFont="1"/>
    <xf numFmtId="164" fontId="15" fillId="5" borderId="1" xfId="3" applyFont="1" applyFill="1" applyBorder="1" applyAlignment="1">
      <alignment horizontal="left"/>
    </xf>
    <xf numFmtId="44" fontId="15" fillId="5" borderId="1" xfId="1" applyFont="1" applyFill="1" applyBorder="1"/>
    <xf numFmtId="164" fontId="18" fillId="0" borderId="0" xfId="3" applyFont="1" applyAlignment="1">
      <alignment horizontal="left"/>
    </xf>
    <xf numFmtId="44" fontId="18" fillId="0" borderId="1" xfId="1" applyFont="1" applyBorder="1"/>
    <xf numFmtId="44" fontId="18" fillId="0" borderId="0" xfId="1" applyFont="1" applyFill="1"/>
    <xf numFmtId="44" fontId="1" fillId="0" borderId="1" xfId="1" applyFont="1" applyFill="1" applyBorder="1"/>
    <xf numFmtId="164" fontId="4" fillId="0" borderId="0" xfId="3" applyFont="1"/>
    <xf numFmtId="44" fontId="19" fillId="0" borderId="0" xfId="1" applyFont="1"/>
    <xf numFmtId="0" fontId="0" fillId="0" borderId="1" xfId="0" applyFont="1" applyBorder="1"/>
    <xf numFmtId="13" fontId="18" fillId="0" borderId="0" xfId="1" applyNumberFormat="1" applyFont="1"/>
    <xf numFmtId="0" fontId="1" fillId="0" borderId="0" xfId="0" applyFont="1" applyBorder="1"/>
    <xf numFmtId="44" fontId="1" fillId="0" borderId="0" xfId="1" applyFont="1" applyBorder="1"/>
    <xf numFmtId="164" fontId="15" fillId="0" borderId="0" xfId="3" applyFont="1" applyFill="1" applyBorder="1" applyAlignment="1">
      <alignment horizontal="left"/>
    </xf>
    <xf numFmtId="44" fontId="15" fillId="0" borderId="0" xfId="1" applyFont="1" applyFill="1" applyBorder="1"/>
    <xf numFmtId="0" fontId="1" fillId="0" borderId="0" xfId="0" applyFont="1" applyFill="1"/>
    <xf numFmtId="164" fontId="1" fillId="0" borderId="0" xfId="3" applyFont="1" applyFill="1"/>
    <xf numFmtId="164" fontId="15" fillId="13" borderId="1" xfId="3" applyFont="1" applyFill="1" applyBorder="1" applyAlignment="1">
      <alignment horizontal="left"/>
    </xf>
    <xf numFmtId="44" fontId="15" fillId="13" borderId="1" xfId="1" applyFont="1" applyFill="1" applyBorder="1"/>
    <xf numFmtId="164" fontId="0" fillId="0" borderId="1" xfId="3" applyFont="1" applyBorder="1"/>
    <xf numFmtId="164" fontId="1" fillId="0" borderId="1" xfId="3" applyFont="1" applyBorder="1"/>
    <xf numFmtId="44" fontId="18" fillId="0" borderId="0" xfId="1" applyFont="1" applyBorder="1"/>
    <xf numFmtId="164" fontId="15" fillId="2" borderId="1" xfId="3" applyFont="1" applyFill="1" applyBorder="1" applyAlignment="1">
      <alignment horizontal="left"/>
    </xf>
    <xf numFmtId="44" fontId="15" fillId="2" borderId="1" xfId="1" applyFont="1" applyFill="1" applyBorder="1"/>
    <xf numFmtId="0" fontId="4" fillId="3" borderId="1" xfId="0" applyFont="1" applyFill="1" applyBorder="1"/>
    <xf numFmtId="0" fontId="2" fillId="14" borderId="1" xfId="0" applyFont="1" applyFill="1" applyBorder="1"/>
    <xf numFmtId="44" fontId="2" fillId="14" borderId="1" xfId="0" applyNumberFormat="1" applyFont="1" applyFill="1" applyBorder="1"/>
    <xf numFmtId="10" fontId="0" fillId="4" borderId="1" xfId="1" applyNumberFormat="1" applyFont="1" applyFill="1" applyBorder="1" applyAlignment="1">
      <alignment horizontal="center"/>
    </xf>
    <xf numFmtId="10" fontId="0" fillId="4" borderId="0" xfId="1" applyNumberFormat="1" applyFont="1" applyFill="1"/>
    <xf numFmtId="10" fontId="2" fillId="14" borderId="1" xfId="0" applyNumberFormat="1" applyFont="1" applyFill="1" applyBorder="1"/>
    <xf numFmtId="10" fontId="4" fillId="2" borderId="1" xfId="1" applyNumberFormat="1" applyFont="1" applyFill="1" applyBorder="1"/>
    <xf numFmtId="10" fontId="0" fillId="4" borderId="1" xfId="1" applyNumberFormat="1" applyFont="1" applyFill="1" applyBorder="1"/>
    <xf numFmtId="0" fontId="2" fillId="15" borderId="1" xfId="0" applyFont="1" applyFill="1" applyBorder="1"/>
    <xf numFmtId="44" fontId="2" fillId="15" borderId="1" xfId="0" applyNumberFormat="1" applyFont="1" applyFill="1" applyBorder="1"/>
    <xf numFmtId="10" fontId="2" fillId="15" borderId="1" xfId="2" applyNumberFormat="1" applyFont="1" applyFill="1" applyBorder="1"/>
    <xf numFmtId="44" fontId="4" fillId="3" borderId="1" xfId="0" applyNumberFormat="1" applyFont="1" applyFill="1" applyBorder="1"/>
    <xf numFmtId="164" fontId="15" fillId="5" borderId="1" xfId="3" applyFont="1" applyFill="1" applyBorder="1"/>
    <xf numFmtId="164" fontId="4" fillId="5" borderId="1" xfId="3" applyFont="1" applyFill="1" applyBorder="1" applyAlignment="1">
      <alignment horizontal="left"/>
    </xf>
    <xf numFmtId="10" fontId="0" fillId="0" borderId="1" xfId="1" applyNumberFormat="1" applyFont="1" applyFill="1" applyBorder="1"/>
    <xf numFmtId="0" fontId="0" fillId="0" borderId="1" xfId="0" applyFont="1" applyFill="1" applyBorder="1"/>
    <xf numFmtId="44" fontId="1" fillId="0" borderId="1" xfId="1" applyNumberFormat="1" applyFont="1" applyFill="1" applyBorder="1"/>
    <xf numFmtId="10" fontId="1" fillId="0" borderId="1" xfId="1" applyNumberFormat="1" applyFont="1" applyFill="1" applyBorder="1"/>
    <xf numFmtId="0" fontId="0" fillId="4" borderId="0" xfId="0" applyFont="1" applyFill="1"/>
    <xf numFmtId="164" fontId="18" fillId="0" borderId="9" xfId="3" applyFont="1" applyBorder="1" applyAlignment="1">
      <alignment horizontal="left"/>
    </xf>
    <xf numFmtId="166" fontId="18" fillId="0" borderId="1" xfId="3" applyNumberFormat="1" applyFont="1" applyBorder="1" applyAlignment="1">
      <alignment horizontal="right"/>
    </xf>
    <xf numFmtId="10" fontId="18" fillId="0" borderId="1" xfId="3" applyNumberFormat="1" applyFont="1" applyBorder="1" applyAlignment="1">
      <alignment horizontal="right"/>
    </xf>
    <xf numFmtId="164" fontId="15" fillId="8" borderId="1" xfId="3" applyFont="1" applyFill="1" applyBorder="1" applyAlignment="1">
      <alignment horizontal="left"/>
    </xf>
    <xf numFmtId="164" fontId="15" fillId="8" borderId="1" xfId="3" applyFont="1" applyFill="1" applyBorder="1"/>
    <xf numFmtId="10" fontId="15" fillId="8" borderId="1" xfId="3" applyNumberFormat="1" applyFont="1" applyFill="1" applyBorder="1"/>
    <xf numFmtId="164" fontId="0" fillId="0" borderId="1" xfId="3" applyFont="1" applyBorder="1" applyAlignment="1">
      <alignment horizontal="left"/>
    </xf>
    <xf numFmtId="0" fontId="20" fillId="0" borderId="0" xfId="4" applyFont="1"/>
    <xf numFmtId="0" fontId="6" fillId="0" borderId="0" xfId="4"/>
    <xf numFmtId="44" fontId="6" fillId="0" borderId="0" xfId="5" applyBorder="1"/>
    <xf numFmtId="0" fontId="6" fillId="0" borderId="0" xfId="4" applyAlignment="1">
      <alignment horizontal="left"/>
    </xf>
    <xf numFmtId="0" fontId="20" fillId="0" borderId="1" xfId="4" applyFont="1" applyBorder="1"/>
    <xf numFmtId="44" fontId="20" fillId="0" borderId="1" xfId="5" applyFont="1" applyBorder="1"/>
    <xf numFmtId="0" fontId="20" fillId="0" borderId="0" xfId="4" applyFont="1" applyAlignment="1">
      <alignment horizontal="left"/>
    </xf>
    <xf numFmtId="0" fontId="6" fillId="0" borderId="1" xfId="4" applyBorder="1"/>
    <xf numFmtId="10" fontId="6" fillId="0" borderId="1" xfId="6" applyNumberFormat="1" applyBorder="1"/>
    <xf numFmtId="14" fontId="6" fillId="0" borderId="0" xfId="4" applyNumberFormat="1" applyAlignment="1">
      <alignment horizontal="left"/>
    </xf>
    <xf numFmtId="0" fontId="20" fillId="0" borderId="1" xfId="4" applyFont="1" applyBorder="1" applyAlignment="1">
      <alignment horizontal="center"/>
    </xf>
    <xf numFmtId="168" fontId="6" fillId="0" borderId="1" xfId="7" applyBorder="1" applyAlignment="1">
      <alignment horizontal="center"/>
    </xf>
    <xf numFmtId="0" fontId="6" fillId="0" borderId="0" xfId="4" applyAlignment="1">
      <alignment horizontal="center"/>
    </xf>
    <xf numFmtId="169" fontId="6" fillId="0" borderId="1" xfId="4" applyNumberFormat="1" applyBorder="1"/>
    <xf numFmtId="8" fontId="6" fillId="0" borderId="0" xfId="4" applyNumberFormat="1"/>
    <xf numFmtId="0" fontId="6" fillId="16" borderId="1" xfId="4" applyFill="1" applyBorder="1" applyAlignment="1">
      <alignment horizontal="left"/>
    </xf>
    <xf numFmtId="14" fontId="6" fillId="16" borderId="1" xfId="4" applyNumberFormat="1" applyFill="1" applyBorder="1" applyAlignment="1">
      <alignment horizontal="left"/>
    </xf>
    <xf numFmtId="44" fontId="6" fillId="16" borderId="1" xfId="4" applyNumberFormat="1" applyFill="1" applyBorder="1"/>
    <xf numFmtId="44" fontId="0" fillId="0" borderId="1" xfId="5" applyFont="1" applyBorder="1"/>
    <xf numFmtId="44" fontId="0" fillId="16" borderId="1" xfId="5" applyFont="1" applyFill="1" applyBorder="1" applyAlignment="1">
      <alignment horizontal="left"/>
    </xf>
    <xf numFmtId="44" fontId="0" fillId="16" borderId="1" xfId="5" applyFont="1" applyFill="1" applyBorder="1"/>
    <xf numFmtId="0" fontId="6" fillId="0" borderId="1" xfId="4" applyBorder="1" applyAlignment="1">
      <alignment horizontal="center"/>
    </xf>
    <xf numFmtId="44" fontId="0" fillId="0" borderId="1" xfId="5" applyFont="1" applyBorder="1" applyAlignment="1">
      <alignment horizontal="left"/>
    </xf>
    <xf numFmtId="44" fontId="0" fillId="0" borderId="1" xfId="5" applyFont="1" applyFill="1" applyBorder="1"/>
    <xf numFmtId="166" fontId="6" fillId="0" borderId="1" xfId="4" applyNumberFormat="1" applyBorder="1"/>
    <xf numFmtId="8" fontId="6" fillId="0" borderId="1" xfId="4" applyNumberFormat="1" applyBorder="1"/>
    <xf numFmtId="0" fontId="6" fillId="0" borderId="11" xfId="4" applyBorder="1" applyAlignment="1">
      <alignment horizontal="center"/>
    </xf>
    <xf numFmtId="44" fontId="6" fillId="0" borderId="1" xfId="4" applyNumberFormat="1" applyBorder="1"/>
    <xf numFmtId="44" fontId="6" fillId="0" borderId="1" xfId="8" applyBorder="1"/>
    <xf numFmtId="44" fontId="6" fillId="0" borderId="0" xfId="8" applyBorder="1"/>
    <xf numFmtId="44" fontId="0" fillId="0" borderId="0" xfId="0" applyNumberFormat="1"/>
    <xf numFmtId="44" fontId="0" fillId="0" borderId="0" xfId="1" applyFont="1"/>
    <xf numFmtId="0" fontId="0" fillId="0" borderId="12" xfId="0" applyBorder="1"/>
    <xf numFmtId="44" fontId="0" fillId="0" borderId="12" xfId="1" applyFont="1" applyBorder="1"/>
    <xf numFmtId="0" fontId="4" fillId="16" borderId="1" xfId="0" applyFont="1" applyFill="1" applyBorder="1"/>
    <xf numFmtId="44" fontId="4" fillId="16" borderId="1" xfId="1" applyFont="1" applyFill="1" applyBorder="1"/>
    <xf numFmtId="0" fontId="4" fillId="0" borderId="1" xfId="0" applyFont="1" applyBorder="1"/>
    <xf numFmtId="44" fontId="4" fillId="0" borderId="1" xfId="1" applyFont="1" applyBorder="1"/>
    <xf numFmtId="170" fontId="0" fillId="0" borderId="0" xfId="0" applyNumberFormat="1"/>
    <xf numFmtId="170" fontId="0" fillId="0" borderId="1" xfId="0" applyNumberFormat="1" applyBorder="1"/>
    <xf numFmtId="170" fontId="6" fillId="0" borderId="1" xfId="4" applyNumberFormat="1" applyBorder="1"/>
    <xf numFmtId="170" fontId="6" fillId="0" borderId="1" xfId="4" applyNumberFormat="1" applyBorder="1" applyAlignment="1">
      <alignment horizontal="left"/>
    </xf>
    <xf numFmtId="170" fontId="4" fillId="16" borderId="1" xfId="0" applyNumberFormat="1" applyFont="1" applyFill="1" applyBorder="1"/>
    <xf numFmtId="44" fontId="4" fillId="16" borderId="1" xfId="0" applyNumberFormat="1" applyFont="1" applyFill="1" applyBorder="1"/>
    <xf numFmtId="0" fontId="21" fillId="0" borderId="0" xfId="9">
      <alignment vertical="top" wrapText="1"/>
    </xf>
    <xf numFmtId="0" fontId="21" fillId="0" borderId="0" xfId="9" applyNumberFormat="1">
      <alignment vertical="top" wrapText="1"/>
    </xf>
    <xf numFmtId="0" fontId="21" fillId="0" borderId="0" xfId="9" applyNumberFormat="1" applyAlignment="1">
      <alignment horizontal="center" vertical="top" wrapText="1"/>
    </xf>
    <xf numFmtId="1" fontId="24" fillId="0" borderId="13" xfId="9" applyNumberFormat="1" applyFont="1" applyBorder="1" applyAlignment="1"/>
    <xf numFmtId="1" fontId="24" fillId="0" borderId="13" xfId="9" applyNumberFormat="1" applyFont="1" applyBorder="1" applyAlignment="1">
      <alignment horizontal="center"/>
    </xf>
    <xf numFmtId="1" fontId="25" fillId="0" borderId="13" xfId="9" applyNumberFormat="1" applyFont="1" applyBorder="1" applyAlignment="1"/>
    <xf numFmtId="1" fontId="24" fillId="0" borderId="14" xfId="9" applyNumberFormat="1" applyFont="1" applyBorder="1" applyAlignment="1"/>
    <xf numFmtId="1" fontId="21" fillId="0" borderId="14" xfId="9" applyNumberFormat="1" applyBorder="1">
      <alignment vertical="top" wrapText="1"/>
    </xf>
    <xf numFmtId="0" fontId="25" fillId="0" borderId="13" xfId="9" applyNumberFormat="1" applyFont="1" applyBorder="1" applyAlignment="1">
      <alignment horizontal="center"/>
    </xf>
    <xf numFmtId="0" fontId="25" fillId="17" borderId="0" xfId="9" applyNumberFormat="1" applyFont="1" applyFill="1" applyBorder="1" applyAlignment="1">
      <alignment horizontal="center"/>
    </xf>
    <xf numFmtId="0" fontId="25" fillId="18" borderId="0" xfId="9" applyNumberFormat="1" applyFont="1" applyFill="1" applyBorder="1" applyAlignment="1">
      <alignment horizontal="center"/>
    </xf>
    <xf numFmtId="0" fontId="25" fillId="5" borderId="0" xfId="9" applyNumberFormat="1" applyFont="1" applyFill="1" applyBorder="1" applyAlignment="1">
      <alignment horizontal="center"/>
    </xf>
    <xf numFmtId="1" fontId="25" fillId="0" borderId="15" xfId="9" applyNumberFormat="1" applyFont="1" applyBorder="1" applyAlignment="1"/>
    <xf numFmtId="1" fontId="21" fillId="0" borderId="16" xfId="9" applyNumberFormat="1" applyBorder="1">
      <alignment vertical="top" wrapText="1"/>
    </xf>
    <xf numFmtId="1" fontId="25" fillId="0" borderId="13" xfId="9" applyNumberFormat="1" applyFont="1" applyBorder="1" applyAlignment="1">
      <alignment horizontal="center"/>
    </xf>
    <xf numFmtId="0" fontId="25" fillId="19" borderId="0" xfId="9" applyNumberFormat="1" applyFont="1" applyFill="1" applyBorder="1" applyAlignment="1">
      <alignment horizontal="center"/>
    </xf>
    <xf numFmtId="0" fontId="25" fillId="20" borderId="0" xfId="9" applyNumberFormat="1" applyFont="1" applyFill="1" applyBorder="1" applyAlignment="1">
      <alignment horizontal="center"/>
    </xf>
    <xf numFmtId="1" fontId="25" fillId="0" borderId="17" xfId="9" applyNumberFormat="1" applyFont="1" applyBorder="1" applyAlignment="1"/>
    <xf numFmtId="0" fontId="25" fillId="21" borderId="0" xfId="9" applyNumberFormat="1" applyFont="1" applyFill="1" applyBorder="1" applyAlignment="1">
      <alignment horizontal="center"/>
    </xf>
    <xf numFmtId="0" fontId="25" fillId="22" borderId="0" xfId="9" applyNumberFormat="1" applyFont="1" applyFill="1" applyBorder="1" applyAlignment="1">
      <alignment horizontal="center"/>
    </xf>
    <xf numFmtId="0" fontId="25" fillId="16" borderId="0" xfId="9" applyNumberFormat="1" applyFont="1" applyFill="1" applyBorder="1" applyAlignment="1">
      <alignment horizontal="center"/>
    </xf>
    <xf numFmtId="0" fontId="25" fillId="0" borderId="18" xfId="9" applyNumberFormat="1" applyFont="1" applyBorder="1" applyAlignment="1">
      <alignment horizontal="center"/>
    </xf>
    <xf numFmtId="0" fontId="26" fillId="0" borderId="13" xfId="9" applyNumberFormat="1" applyFont="1" applyBorder="1" applyAlignment="1"/>
    <xf numFmtId="2" fontId="24" fillId="0" borderId="13" xfId="9" applyNumberFormat="1" applyFont="1" applyBorder="1" applyAlignment="1"/>
    <xf numFmtId="1" fontId="25" fillId="0" borderId="25" xfId="9" applyNumberFormat="1" applyFont="1" applyBorder="1" applyAlignment="1"/>
    <xf numFmtId="1" fontId="25" fillId="0" borderId="14" xfId="9" applyNumberFormat="1" applyFont="1" applyBorder="1" applyAlignment="1"/>
    <xf numFmtId="1" fontId="24" fillId="0" borderId="26" xfId="9" applyNumberFormat="1" applyFont="1" applyBorder="1" applyAlignment="1"/>
    <xf numFmtId="0" fontId="24" fillId="0" borderId="27" xfId="9" applyNumberFormat="1" applyFont="1" applyBorder="1" applyAlignment="1"/>
    <xf numFmtId="1" fontId="25" fillId="0" borderId="28" xfId="9" applyNumberFormat="1" applyFont="1" applyBorder="1" applyAlignment="1"/>
    <xf numFmtId="1" fontId="24" fillId="0" borderId="27" xfId="9" applyNumberFormat="1" applyFont="1" applyBorder="1" applyAlignment="1"/>
    <xf numFmtId="0" fontId="24" fillId="22" borderId="27" xfId="9" applyNumberFormat="1" applyFont="1" applyFill="1" applyBorder="1" applyAlignment="1"/>
    <xf numFmtId="0" fontId="24" fillId="17" borderId="27" xfId="9" applyNumberFormat="1" applyFont="1" applyFill="1" applyBorder="1" applyAlignment="1"/>
    <xf numFmtId="1" fontId="24" fillId="0" borderId="29" xfId="9" applyNumberFormat="1" applyFont="1" applyBorder="1" applyAlignment="1"/>
    <xf numFmtId="0" fontId="26" fillId="0" borderId="13" xfId="9" applyNumberFormat="1" applyFont="1" applyBorder="1" applyAlignment="1">
      <alignment horizontal="center"/>
    </xf>
    <xf numFmtId="0" fontId="24" fillId="19" borderId="27" xfId="9" applyNumberFormat="1" applyFont="1" applyFill="1" applyBorder="1" applyAlignment="1"/>
    <xf numFmtId="0" fontId="24" fillId="20" borderId="27" xfId="9" applyNumberFormat="1" applyFont="1" applyFill="1" applyBorder="1" applyAlignment="1"/>
    <xf numFmtId="0" fontId="25" fillId="0" borderId="13" xfId="9" applyFont="1" applyBorder="1" applyAlignment="1"/>
    <xf numFmtId="0" fontId="21" fillId="0" borderId="16" xfId="9" applyBorder="1">
      <alignment vertical="top" wrapText="1"/>
    </xf>
    <xf numFmtId="0" fontId="24" fillId="0" borderId="13" xfId="9" applyNumberFormat="1" applyFont="1" applyBorder="1" applyAlignment="1"/>
    <xf numFmtId="0" fontId="24" fillId="10" borderId="27" xfId="9" applyNumberFormat="1" applyFont="1" applyFill="1" applyBorder="1" applyAlignment="1"/>
    <xf numFmtId="0" fontId="24" fillId="18" borderId="27" xfId="9" applyNumberFormat="1" applyFont="1" applyFill="1" applyBorder="1" applyAlignment="1"/>
    <xf numFmtId="0" fontId="24" fillId="0" borderId="29" xfId="9" applyNumberFormat="1" applyFont="1" applyBorder="1" applyAlignment="1">
      <alignment horizontal="center"/>
    </xf>
    <xf numFmtId="0" fontId="27" fillId="0" borderId="0" xfId="9" applyNumberFormat="1" applyFont="1">
      <alignment vertical="top" wrapText="1"/>
    </xf>
    <xf numFmtId="1" fontId="28" fillId="0" borderId="13" xfId="9" applyNumberFormat="1" applyFont="1" applyBorder="1" applyAlignment="1"/>
    <xf numFmtId="1" fontId="26" fillId="0" borderId="13" xfId="9" applyNumberFormat="1" applyFont="1" applyBorder="1" applyAlignment="1"/>
    <xf numFmtId="1" fontId="26" fillId="0" borderId="13" xfId="9" applyNumberFormat="1" applyFont="1" applyBorder="1" applyAlignment="1">
      <alignment horizontal="center"/>
    </xf>
    <xf numFmtId="1" fontId="29" fillId="0" borderId="13" xfId="9" applyNumberFormat="1" applyFont="1" applyBorder="1" applyAlignment="1"/>
    <xf numFmtId="0" fontId="29" fillId="0" borderId="13" xfId="9" applyNumberFormat="1" applyFont="1" applyBorder="1" applyAlignment="1"/>
    <xf numFmtId="1" fontId="27" fillId="0" borderId="16" xfId="9" applyNumberFormat="1" applyFont="1" applyBorder="1">
      <alignment vertical="top" wrapText="1"/>
    </xf>
    <xf numFmtId="1" fontId="21" fillId="0" borderId="18" xfId="9" applyNumberFormat="1" applyBorder="1">
      <alignment vertical="top" wrapText="1"/>
    </xf>
    <xf numFmtId="0" fontId="0" fillId="0" borderId="0" xfId="0" applyAlignment="1"/>
    <xf numFmtId="0" fontId="30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1" fillId="23" borderId="0" xfId="0" applyFont="1" applyFill="1" applyAlignment="1">
      <alignment horizontal="center"/>
    </xf>
    <xf numFmtId="0" fontId="21" fillId="0" borderId="0" xfId="9" applyNumberFormat="1" applyAlignment="1">
      <alignment horizontal="left" vertical="top" wrapText="1"/>
    </xf>
    <xf numFmtId="0" fontId="23" fillId="0" borderId="0" xfId="9" applyNumberFormat="1" applyFont="1" applyAlignment="1">
      <alignment horizontal="left" vertical="top" wrapText="1"/>
    </xf>
    <xf numFmtId="0" fontId="22" fillId="0" borderId="0" xfId="9" applyNumberFormat="1" applyFont="1" applyAlignment="1">
      <alignment horizontal="left" vertical="top" wrapText="1"/>
    </xf>
    <xf numFmtId="1" fontId="24" fillId="0" borderId="24" xfId="9" applyNumberFormat="1" applyFont="1" applyBorder="1" applyAlignment="1">
      <alignment horizontal="center" vertical="center" wrapText="1"/>
    </xf>
    <xf numFmtId="1" fontId="24" fillId="0" borderId="23" xfId="9" applyNumberFormat="1" applyFont="1" applyBorder="1" applyAlignment="1">
      <alignment horizontal="center" vertical="center" wrapText="1"/>
    </xf>
    <xf numFmtId="1" fontId="24" fillId="0" borderId="22" xfId="9" applyNumberFormat="1" applyFont="1" applyBorder="1" applyAlignment="1">
      <alignment horizontal="center" vertical="center" wrapText="1"/>
    </xf>
    <xf numFmtId="1" fontId="24" fillId="0" borderId="21" xfId="9" applyNumberFormat="1" applyFont="1" applyBorder="1" applyAlignment="1">
      <alignment horizontal="center" vertical="center" wrapText="1"/>
    </xf>
    <xf numFmtId="1" fontId="24" fillId="0" borderId="20" xfId="9" applyNumberFormat="1" applyFont="1" applyBorder="1" applyAlignment="1">
      <alignment horizontal="center" vertical="center" wrapText="1"/>
    </xf>
    <xf numFmtId="1" fontId="24" fillId="0" borderId="19" xfId="9" applyNumberFormat="1" applyFont="1" applyBorder="1" applyAlignment="1">
      <alignment horizontal="center" vertical="center" wrapText="1"/>
    </xf>
    <xf numFmtId="0" fontId="21" fillId="2" borderId="0" xfId="9" applyNumberFormat="1" applyFill="1" applyAlignment="1">
      <alignment horizontal="left" vertical="top" wrapText="1"/>
    </xf>
    <xf numFmtId="0" fontId="0" fillId="5" borderId="1" xfId="0" applyFill="1" applyBorder="1" applyAlignment="1">
      <alignment horizontal="center"/>
    </xf>
  </cellXfs>
  <cellStyles count="10">
    <cellStyle name="Euro" xfId="3" xr:uid="{4C64E12B-C8EF-49B8-8025-8DB9FB976596}"/>
    <cellStyle name="Euro 2" xfId="8" xr:uid="{A9D1C5B0-49D7-45AE-BDCE-344FCFB17FAF}"/>
    <cellStyle name="Millares 2" xfId="7" xr:uid="{A4826A08-A425-47CB-99C4-E34A9D367118}"/>
    <cellStyle name="Moneda" xfId="1" builtinId="4"/>
    <cellStyle name="Moneda 2" xfId="5" xr:uid="{1448E3B6-4EDB-4C6B-B98B-DD45FF6F3F6B}"/>
    <cellStyle name="Normal" xfId="0" builtinId="0"/>
    <cellStyle name="Normal 2" xfId="4" xr:uid="{39BC96F5-92BB-4183-ADDF-4DC51C564E9A}"/>
    <cellStyle name="Normal 2 2" xfId="9" xr:uid="{C482148B-4948-4A75-B516-50E383FCA56C}"/>
    <cellStyle name="Porcentaje" xfId="2" builtinId="5"/>
    <cellStyle name="Porcentaje 2" xfId="6" xr:uid="{51572D29-1468-4E5E-96FB-96C79CB55470}"/>
  </cellStyles>
  <dxfs count="0"/>
  <tableStyles count="0" defaultTableStyle="TableStyleMedium2" defaultPivotStyle="PivotStyleLight16"/>
  <colors>
    <mruColors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36</xdr:row>
      <xdr:rowOff>63500</xdr:rowOff>
    </xdr:from>
    <xdr:to>
      <xdr:col>5</xdr:col>
      <xdr:colOff>63500</xdr:colOff>
      <xdr:row>38</xdr:row>
      <xdr:rowOff>6350</xdr:rowOff>
    </xdr:to>
    <xdr:pic>
      <xdr:nvPicPr>
        <xdr:cNvPr id="2" name="Imagen 90">
          <a:extLst>
            <a:ext uri="{FF2B5EF4-FFF2-40B4-BE49-F238E27FC236}">
              <a16:creationId xmlns:a16="http://schemas.microsoft.com/office/drawing/2014/main" id="{C79BDB55-69AB-47F5-A238-AF3714AB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395"/>
        <a:stretch>
          <a:fillRect/>
        </a:stretch>
      </xdr:blipFill>
      <xdr:spPr bwMode="auto">
        <a:xfrm>
          <a:off x="2159000" y="6775450"/>
          <a:ext cx="17145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135218</xdr:colOff>
      <xdr:row>24</xdr:row>
      <xdr:rowOff>156882</xdr:rowOff>
    </xdr:from>
    <xdr:to>
      <xdr:col>47</xdr:col>
      <xdr:colOff>217768</xdr:colOff>
      <xdr:row>31</xdr:row>
      <xdr:rowOff>157629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35FFB8-5ACB-4D0A-B2B1-FBCD491ED8D7}"/>
            </a:ext>
          </a:extLst>
        </xdr:cNvPr>
        <xdr:cNvSpPr txBox="1"/>
      </xdr:nvSpPr>
      <xdr:spPr>
        <a:xfrm>
          <a:off x="29710343" y="4732057"/>
          <a:ext cx="1400175" cy="13342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 u="sng"/>
            <a:t>Equipo</a:t>
          </a:r>
          <a:r>
            <a:rPr lang="es-ES" sz="1100" b="1" u="sng" baseline="0"/>
            <a:t> A</a:t>
          </a:r>
        </a:p>
        <a:p>
          <a:r>
            <a:rPr lang="es-ES" sz="1100" baseline="0"/>
            <a:t>Luis Garcia</a:t>
          </a:r>
        </a:p>
        <a:p>
          <a:r>
            <a:rPr lang="es-ES" sz="1100" baseline="0"/>
            <a:t>Luis Biosca</a:t>
          </a:r>
        </a:p>
        <a:p>
          <a:r>
            <a:rPr lang="es-ES" sz="1100" baseline="0"/>
            <a:t>Fernando Martin</a:t>
          </a:r>
        </a:p>
        <a:p>
          <a:r>
            <a:rPr lang="es-ES" sz="1100" baseline="0"/>
            <a:t>Jose Mari Lopez</a:t>
          </a:r>
          <a:endParaRPr lang="es-ES" sz="1100"/>
        </a:p>
      </xdr:txBody>
    </xdr:sp>
    <xdr:clientData/>
  </xdr:twoCellAnchor>
  <xdr:twoCellAnchor>
    <xdr:from>
      <xdr:col>45</xdr:col>
      <xdr:colOff>171078</xdr:colOff>
      <xdr:row>32</xdr:row>
      <xdr:rowOff>93009</xdr:rowOff>
    </xdr:from>
    <xdr:to>
      <xdr:col>47</xdr:col>
      <xdr:colOff>246904</xdr:colOff>
      <xdr:row>41</xdr:row>
      <xdr:rowOff>4109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64E65E-8666-4209-9548-A170754607E6}"/>
            </a:ext>
          </a:extLst>
        </xdr:cNvPr>
        <xdr:cNvSpPr txBox="1"/>
      </xdr:nvSpPr>
      <xdr:spPr>
        <a:xfrm>
          <a:off x="29746203" y="6189009"/>
          <a:ext cx="1390276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 u="sng"/>
            <a:t>Equipo</a:t>
          </a:r>
          <a:r>
            <a:rPr lang="es-ES" sz="1100" b="1" u="sng" baseline="0"/>
            <a:t> B</a:t>
          </a:r>
        </a:p>
        <a:p>
          <a:r>
            <a:rPr lang="es-ES" sz="1100" baseline="0"/>
            <a:t>Gabriel Bartra</a:t>
          </a:r>
        </a:p>
        <a:p>
          <a:r>
            <a:rPr lang="es-ES" sz="1100" baseline="0"/>
            <a:t>Xavi Perez</a:t>
          </a:r>
        </a:p>
        <a:p>
          <a:r>
            <a:rPr lang="es-ES" sz="1100" baseline="0"/>
            <a:t>Ernest Laporte</a:t>
          </a:r>
        </a:p>
        <a:p>
          <a:r>
            <a:rPr lang="es-ES" sz="1100" baseline="0"/>
            <a:t>Panxo Soler</a:t>
          </a:r>
        </a:p>
        <a:p>
          <a:r>
            <a:rPr lang="es-ES" sz="1100" baseline="0"/>
            <a:t>Rita Soler</a:t>
          </a:r>
        </a:p>
      </xdr:txBody>
    </xdr:sp>
    <xdr:clientData/>
  </xdr:twoCellAnchor>
  <xdr:twoCellAnchor>
    <xdr:from>
      <xdr:col>45</xdr:col>
      <xdr:colOff>197598</xdr:colOff>
      <xdr:row>42</xdr:row>
      <xdr:rowOff>129988</xdr:rowOff>
    </xdr:from>
    <xdr:to>
      <xdr:col>47</xdr:col>
      <xdr:colOff>280148</xdr:colOff>
      <xdr:row>54</xdr:row>
      <xdr:rowOff>79188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127212A-A7C7-4733-BCE0-EBAA830704F5}"/>
            </a:ext>
          </a:extLst>
        </xdr:cNvPr>
        <xdr:cNvSpPr txBox="1"/>
      </xdr:nvSpPr>
      <xdr:spPr>
        <a:xfrm>
          <a:off x="29775898" y="8127813"/>
          <a:ext cx="1390650" cy="223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 u="sng"/>
            <a:t>Equipo</a:t>
          </a:r>
          <a:r>
            <a:rPr lang="es-ES" sz="1100" b="1" u="sng" baseline="0"/>
            <a:t> C</a:t>
          </a:r>
        </a:p>
        <a:p>
          <a:r>
            <a:rPr lang="es-ES" sz="1100" baseline="0"/>
            <a:t>Silvia Timón</a:t>
          </a:r>
        </a:p>
        <a:p>
          <a:r>
            <a:rPr lang="es-ES" sz="1100" baseline="0"/>
            <a:t>Lucia Estevez</a:t>
          </a:r>
        </a:p>
        <a:p>
          <a:r>
            <a:rPr lang="es-ES" sz="1100" baseline="0"/>
            <a:t>Carlos Gonzalez</a:t>
          </a:r>
        </a:p>
        <a:p>
          <a:r>
            <a:rPr lang="es-ES" sz="1100" baseline="0"/>
            <a:t>Claudia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Gonzalez</a:t>
          </a:r>
          <a:endParaRPr lang="es-ES">
            <a:effectLst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Laia Perez</a:t>
          </a:r>
          <a:endParaRPr lang="es-ES">
            <a:effectLst/>
          </a:endParaRPr>
        </a:p>
      </xdr:txBody>
    </xdr:sp>
    <xdr:clientData/>
  </xdr:twoCellAnchor>
  <xdr:twoCellAnchor>
    <xdr:from>
      <xdr:col>47</xdr:col>
      <xdr:colOff>467285</xdr:colOff>
      <xdr:row>24</xdr:row>
      <xdr:rowOff>211043</xdr:rowOff>
    </xdr:from>
    <xdr:to>
      <xdr:col>49</xdr:col>
      <xdr:colOff>543111</xdr:colOff>
      <xdr:row>36</xdr:row>
      <xdr:rowOff>40714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F145FB7-EC2F-41C1-8A4F-E0194798ED02}"/>
            </a:ext>
          </a:extLst>
        </xdr:cNvPr>
        <xdr:cNvSpPr txBox="1"/>
      </xdr:nvSpPr>
      <xdr:spPr>
        <a:xfrm>
          <a:off x="31353685" y="4763993"/>
          <a:ext cx="1390276" cy="21347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 u="sng"/>
            <a:t>Equipo</a:t>
          </a:r>
          <a:r>
            <a:rPr lang="es-ES" sz="1100" b="1" u="sng" baseline="0"/>
            <a:t> D</a:t>
          </a:r>
        </a:p>
        <a:p>
          <a:r>
            <a:rPr lang="es-ES" sz="1100" baseline="0">
              <a:effectLst/>
            </a:rPr>
            <a:t>Pilar Somoza</a:t>
          </a:r>
          <a:endParaRPr lang="es-E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BFB9-351E-44F4-B669-1343C18CB014}">
  <dimension ref="A36:H41"/>
  <sheetViews>
    <sheetView tabSelected="1" topLeftCell="A22" zoomScaleNormal="100" workbookViewId="0">
      <selection activeCell="G23" sqref="G23"/>
    </sheetView>
  </sheetViews>
  <sheetFormatPr baseColWidth="10" defaultRowHeight="14.5" x14ac:dyDescent="0.35"/>
  <sheetData>
    <row r="36" spans="1:8" ht="26" x14ac:dyDescent="0.6">
      <c r="A36" s="262" t="s">
        <v>319</v>
      </c>
      <c r="B36" s="262"/>
      <c r="C36" s="262"/>
      <c r="D36" s="262"/>
      <c r="E36" s="262"/>
      <c r="F36" s="262"/>
      <c r="G36" s="262"/>
      <c r="H36" s="262"/>
    </row>
    <row r="37" spans="1:8" x14ac:dyDescent="0.35">
      <c r="A37" s="260"/>
      <c r="B37" s="260"/>
      <c r="C37" s="260"/>
      <c r="D37" s="260"/>
      <c r="E37" s="260"/>
      <c r="F37" s="260"/>
      <c r="G37" s="260"/>
      <c r="H37" s="260"/>
    </row>
    <row r="38" spans="1:8" x14ac:dyDescent="0.35">
      <c r="A38" s="260"/>
      <c r="B38" s="260"/>
      <c r="C38" s="260"/>
      <c r="D38" s="260"/>
      <c r="E38" s="260"/>
      <c r="F38" s="260"/>
      <c r="G38" s="260"/>
      <c r="H38" s="260"/>
    </row>
    <row r="39" spans="1:8" x14ac:dyDescent="0.35">
      <c r="A39" s="260"/>
      <c r="B39" s="260"/>
      <c r="C39" s="260"/>
      <c r="D39" s="260"/>
      <c r="E39" s="260"/>
      <c r="F39" s="260"/>
      <c r="G39" s="260"/>
      <c r="H39" s="260"/>
    </row>
    <row r="40" spans="1:8" x14ac:dyDescent="0.35">
      <c r="A40" s="261"/>
      <c r="B40" s="260"/>
      <c r="C40" s="260"/>
      <c r="D40" s="260"/>
      <c r="E40" s="260"/>
      <c r="F40" s="260"/>
      <c r="G40" s="260"/>
      <c r="H40" s="260"/>
    </row>
    <row r="41" spans="1:8" ht="18.5" x14ac:dyDescent="0.45">
      <c r="A41" s="263" t="s">
        <v>325</v>
      </c>
      <c r="B41" s="263"/>
      <c r="C41" s="263"/>
      <c r="D41" s="263"/>
      <c r="E41" s="263"/>
      <c r="F41" s="263"/>
      <c r="G41" s="263"/>
      <c r="H41" s="263"/>
    </row>
  </sheetData>
  <mergeCells count="2">
    <mergeCell ref="A36:H36"/>
    <mergeCell ref="A41:H41"/>
  </mergeCells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EDEF-58DC-436A-824A-03D8ED9A6162}">
  <dimension ref="A1:V164"/>
  <sheetViews>
    <sheetView zoomScaleNormal="100" workbookViewId="0">
      <selection activeCell="J34" sqref="J34"/>
    </sheetView>
  </sheetViews>
  <sheetFormatPr baseColWidth="10" defaultColWidth="11.453125" defaultRowHeight="12.5" x14ac:dyDescent="0.25"/>
  <cols>
    <col min="1" max="1" width="4.54296875" style="167" customWidth="1"/>
    <col min="2" max="2" width="17.1796875" style="167" customWidth="1"/>
    <col min="3" max="3" width="14.26953125" style="167" bestFit="1" customWidth="1"/>
    <col min="4" max="4" width="12.08984375" style="167" bestFit="1" customWidth="1"/>
    <col min="5" max="5" width="12.81640625" style="167" customWidth="1"/>
    <col min="6" max="6" width="13.54296875" style="167" customWidth="1"/>
    <col min="7" max="7" width="11.453125" style="167"/>
    <col min="8" max="8" width="3.6328125" style="169" customWidth="1"/>
    <col min="9" max="9" width="22.90625" style="169" bestFit="1" customWidth="1"/>
    <col min="10" max="256" width="11.453125" style="167"/>
    <col min="257" max="257" width="4.54296875" style="167" customWidth="1"/>
    <col min="258" max="258" width="17.1796875" style="167" customWidth="1"/>
    <col min="259" max="259" width="14.26953125" style="167" bestFit="1" customWidth="1"/>
    <col min="260" max="260" width="12.08984375" style="167" bestFit="1" customWidth="1"/>
    <col min="261" max="261" width="12.81640625" style="167" customWidth="1"/>
    <col min="262" max="262" width="13.54296875" style="167" customWidth="1"/>
    <col min="263" max="263" width="11.453125" style="167"/>
    <col min="264" max="264" width="3.6328125" style="167" customWidth="1"/>
    <col min="265" max="265" width="22.90625" style="167" bestFit="1" customWidth="1"/>
    <col min="266" max="512" width="11.453125" style="167"/>
    <col min="513" max="513" width="4.54296875" style="167" customWidth="1"/>
    <col min="514" max="514" width="17.1796875" style="167" customWidth="1"/>
    <col min="515" max="515" width="14.26953125" style="167" bestFit="1" customWidth="1"/>
    <col min="516" max="516" width="12.08984375" style="167" bestFit="1" customWidth="1"/>
    <col min="517" max="517" width="12.81640625" style="167" customWidth="1"/>
    <col min="518" max="518" width="13.54296875" style="167" customWidth="1"/>
    <col min="519" max="519" width="11.453125" style="167"/>
    <col min="520" max="520" width="3.6328125" style="167" customWidth="1"/>
    <col min="521" max="521" width="22.90625" style="167" bestFit="1" customWidth="1"/>
    <col min="522" max="768" width="11.453125" style="167"/>
    <col min="769" max="769" width="4.54296875" style="167" customWidth="1"/>
    <col min="770" max="770" width="17.1796875" style="167" customWidth="1"/>
    <col min="771" max="771" width="14.26953125" style="167" bestFit="1" customWidth="1"/>
    <col min="772" max="772" width="12.08984375" style="167" bestFit="1" customWidth="1"/>
    <col min="773" max="773" width="12.81640625" style="167" customWidth="1"/>
    <col min="774" max="774" width="13.54296875" style="167" customWidth="1"/>
    <col min="775" max="775" width="11.453125" style="167"/>
    <col min="776" max="776" width="3.6328125" style="167" customWidth="1"/>
    <col min="777" max="777" width="22.90625" style="167" bestFit="1" customWidth="1"/>
    <col min="778" max="1024" width="11.453125" style="167"/>
    <col min="1025" max="1025" width="4.54296875" style="167" customWidth="1"/>
    <col min="1026" max="1026" width="17.1796875" style="167" customWidth="1"/>
    <col min="1027" max="1027" width="14.26953125" style="167" bestFit="1" customWidth="1"/>
    <col min="1028" max="1028" width="12.08984375" style="167" bestFit="1" customWidth="1"/>
    <col min="1029" max="1029" width="12.81640625" style="167" customWidth="1"/>
    <col min="1030" max="1030" width="13.54296875" style="167" customWidth="1"/>
    <col min="1031" max="1031" width="11.453125" style="167"/>
    <col min="1032" max="1032" width="3.6328125" style="167" customWidth="1"/>
    <col min="1033" max="1033" width="22.90625" style="167" bestFit="1" customWidth="1"/>
    <col min="1034" max="1280" width="11.453125" style="167"/>
    <col min="1281" max="1281" width="4.54296875" style="167" customWidth="1"/>
    <col min="1282" max="1282" width="17.1796875" style="167" customWidth="1"/>
    <col min="1283" max="1283" width="14.26953125" style="167" bestFit="1" customWidth="1"/>
    <col min="1284" max="1284" width="12.08984375" style="167" bestFit="1" customWidth="1"/>
    <col min="1285" max="1285" width="12.81640625" style="167" customWidth="1"/>
    <col min="1286" max="1286" width="13.54296875" style="167" customWidth="1"/>
    <col min="1287" max="1287" width="11.453125" style="167"/>
    <col min="1288" max="1288" width="3.6328125" style="167" customWidth="1"/>
    <col min="1289" max="1289" width="22.90625" style="167" bestFit="1" customWidth="1"/>
    <col min="1290" max="1536" width="11.453125" style="167"/>
    <col min="1537" max="1537" width="4.54296875" style="167" customWidth="1"/>
    <col min="1538" max="1538" width="17.1796875" style="167" customWidth="1"/>
    <col min="1539" max="1539" width="14.26953125" style="167" bestFit="1" customWidth="1"/>
    <col min="1540" max="1540" width="12.08984375" style="167" bestFit="1" customWidth="1"/>
    <col min="1541" max="1541" width="12.81640625" style="167" customWidth="1"/>
    <col min="1542" max="1542" width="13.54296875" style="167" customWidth="1"/>
    <col min="1543" max="1543" width="11.453125" style="167"/>
    <col min="1544" max="1544" width="3.6328125" style="167" customWidth="1"/>
    <col min="1545" max="1545" width="22.90625" style="167" bestFit="1" customWidth="1"/>
    <col min="1546" max="1792" width="11.453125" style="167"/>
    <col min="1793" max="1793" width="4.54296875" style="167" customWidth="1"/>
    <col min="1794" max="1794" width="17.1796875" style="167" customWidth="1"/>
    <col min="1795" max="1795" width="14.26953125" style="167" bestFit="1" customWidth="1"/>
    <col min="1796" max="1796" width="12.08984375" style="167" bestFit="1" customWidth="1"/>
    <col min="1797" max="1797" width="12.81640625" style="167" customWidth="1"/>
    <col min="1798" max="1798" width="13.54296875" style="167" customWidth="1"/>
    <col min="1799" max="1799" width="11.453125" style="167"/>
    <col min="1800" max="1800" width="3.6328125" style="167" customWidth="1"/>
    <col min="1801" max="1801" width="22.90625" style="167" bestFit="1" customWidth="1"/>
    <col min="1802" max="2048" width="11.453125" style="167"/>
    <col min="2049" max="2049" width="4.54296875" style="167" customWidth="1"/>
    <col min="2050" max="2050" width="17.1796875" style="167" customWidth="1"/>
    <col min="2051" max="2051" width="14.26953125" style="167" bestFit="1" customWidth="1"/>
    <col min="2052" max="2052" width="12.08984375" style="167" bestFit="1" customWidth="1"/>
    <col min="2053" max="2053" width="12.81640625" style="167" customWidth="1"/>
    <col min="2054" max="2054" width="13.54296875" style="167" customWidth="1"/>
    <col min="2055" max="2055" width="11.453125" style="167"/>
    <col min="2056" max="2056" width="3.6328125" style="167" customWidth="1"/>
    <col min="2057" max="2057" width="22.90625" style="167" bestFit="1" customWidth="1"/>
    <col min="2058" max="2304" width="11.453125" style="167"/>
    <col min="2305" max="2305" width="4.54296875" style="167" customWidth="1"/>
    <col min="2306" max="2306" width="17.1796875" style="167" customWidth="1"/>
    <col min="2307" max="2307" width="14.26953125" style="167" bestFit="1" customWidth="1"/>
    <col min="2308" max="2308" width="12.08984375" style="167" bestFit="1" customWidth="1"/>
    <col min="2309" max="2309" width="12.81640625" style="167" customWidth="1"/>
    <col min="2310" max="2310" width="13.54296875" style="167" customWidth="1"/>
    <col min="2311" max="2311" width="11.453125" style="167"/>
    <col min="2312" max="2312" width="3.6328125" style="167" customWidth="1"/>
    <col min="2313" max="2313" width="22.90625" style="167" bestFit="1" customWidth="1"/>
    <col min="2314" max="2560" width="11.453125" style="167"/>
    <col min="2561" max="2561" width="4.54296875" style="167" customWidth="1"/>
    <col min="2562" max="2562" width="17.1796875" style="167" customWidth="1"/>
    <col min="2563" max="2563" width="14.26953125" style="167" bestFit="1" customWidth="1"/>
    <col min="2564" max="2564" width="12.08984375" style="167" bestFit="1" customWidth="1"/>
    <col min="2565" max="2565" width="12.81640625" style="167" customWidth="1"/>
    <col min="2566" max="2566" width="13.54296875" style="167" customWidth="1"/>
    <col min="2567" max="2567" width="11.453125" style="167"/>
    <col min="2568" max="2568" width="3.6328125" style="167" customWidth="1"/>
    <col min="2569" max="2569" width="22.90625" style="167" bestFit="1" customWidth="1"/>
    <col min="2570" max="2816" width="11.453125" style="167"/>
    <col min="2817" max="2817" width="4.54296875" style="167" customWidth="1"/>
    <col min="2818" max="2818" width="17.1796875" style="167" customWidth="1"/>
    <col min="2819" max="2819" width="14.26953125" style="167" bestFit="1" customWidth="1"/>
    <col min="2820" max="2820" width="12.08984375" style="167" bestFit="1" customWidth="1"/>
    <col min="2821" max="2821" width="12.81640625" style="167" customWidth="1"/>
    <col min="2822" max="2822" width="13.54296875" style="167" customWidth="1"/>
    <col min="2823" max="2823" width="11.453125" style="167"/>
    <col min="2824" max="2824" width="3.6328125" style="167" customWidth="1"/>
    <col min="2825" max="2825" width="22.90625" style="167" bestFit="1" customWidth="1"/>
    <col min="2826" max="3072" width="11.453125" style="167"/>
    <col min="3073" max="3073" width="4.54296875" style="167" customWidth="1"/>
    <col min="3074" max="3074" width="17.1796875" style="167" customWidth="1"/>
    <col min="3075" max="3075" width="14.26953125" style="167" bestFit="1" customWidth="1"/>
    <col min="3076" max="3076" width="12.08984375" style="167" bestFit="1" customWidth="1"/>
    <col min="3077" max="3077" width="12.81640625" style="167" customWidth="1"/>
    <col min="3078" max="3078" width="13.54296875" style="167" customWidth="1"/>
    <col min="3079" max="3079" width="11.453125" style="167"/>
    <col min="3080" max="3080" width="3.6328125" style="167" customWidth="1"/>
    <col min="3081" max="3081" width="22.90625" style="167" bestFit="1" customWidth="1"/>
    <col min="3082" max="3328" width="11.453125" style="167"/>
    <col min="3329" max="3329" width="4.54296875" style="167" customWidth="1"/>
    <col min="3330" max="3330" width="17.1796875" style="167" customWidth="1"/>
    <col min="3331" max="3331" width="14.26953125" style="167" bestFit="1" customWidth="1"/>
    <col min="3332" max="3332" width="12.08984375" style="167" bestFit="1" customWidth="1"/>
    <col min="3333" max="3333" width="12.81640625" style="167" customWidth="1"/>
    <col min="3334" max="3334" width="13.54296875" style="167" customWidth="1"/>
    <col min="3335" max="3335" width="11.453125" style="167"/>
    <col min="3336" max="3336" width="3.6328125" style="167" customWidth="1"/>
    <col min="3337" max="3337" width="22.90625" style="167" bestFit="1" customWidth="1"/>
    <col min="3338" max="3584" width="11.453125" style="167"/>
    <col min="3585" max="3585" width="4.54296875" style="167" customWidth="1"/>
    <col min="3586" max="3586" width="17.1796875" style="167" customWidth="1"/>
    <col min="3587" max="3587" width="14.26953125" style="167" bestFit="1" customWidth="1"/>
    <col min="3588" max="3588" width="12.08984375" style="167" bestFit="1" customWidth="1"/>
    <col min="3589" max="3589" width="12.81640625" style="167" customWidth="1"/>
    <col min="3590" max="3590" width="13.54296875" style="167" customWidth="1"/>
    <col min="3591" max="3591" width="11.453125" style="167"/>
    <col min="3592" max="3592" width="3.6328125" style="167" customWidth="1"/>
    <col min="3593" max="3593" width="22.90625" style="167" bestFit="1" customWidth="1"/>
    <col min="3594" max="3840" width="11.453125" style="167"/>
    <col min="3841" max="3841" width="4.54296875" style="167" customWidth="1"/>
    <col min="3842" max="3842" width="17.1796875" style="167" customWidth="1"/>
    <col min="3843" max="3843" width="14.26953125" style="167" bestFit="1" customWidth="1"/>
    <col min="3844" max="3844" width="12.08984375" style="167" bestFit="1" customWidth="1"/>
    <col min="3845" max="3845" width="12.81640625" style="167" customWidth="1"/>
    <col min="3846" max="3846" width="13.54296875" style="167" customWidth="1"/>
    <col min="3847" max="3847" width="11.453125" style="167"/>
    <col min="3848" max="3848" width="3.6328125" style="167" customWidth="1"/>
    <col min="3849" max="3849" width="22.90625" style="167" bestFit="1" customWidth="1"/>
    <col min="3850" max="4096" width="11.453125" style="167"/>
    <col min="4097" max="4097" width="4.54296875" style="167" customWidth="1"/>
    <col min="4098" max="4098" width="17.1796875" style="167" customWidth="1"/>
    <col min="4099" max="4099" width="14.26953125" style="167" bestFit="1" customWidth="1"/>
    <col min="4100" max="4100" width="12.08984375" style="167" bestFit="1" customWidth="1"/>
    <col min="4101" max="4101" width="12.81640625" style="167" customWidth="1"/>
    <col min="4102" max="4102" width="13.54296875" style="167" customWidth="1"/>
    <col min="4103" max="4103" width="11.453125" style="167"/>
    <col min="4104" max="4104" width="3.6328125" style="167" customWidth="1"/>
    <col min="4105" max="4105" width="22.90625" style="167" bestFit="1" customWidth="1"/>
    <col min="4106" max="4352" width="11.453125" style="167"/>
    <col min="4353" max="4353" width="4.54296875" style="167" customWidth="1"/>
    <col min="4354" max="4354" width="17.1796875" style="167" customWidth="1"/>
    <col min="4355" max="4355" width="14.26953125" style="167" bestFit="1" customWidth="1"/>
    <col min="4356" max="4356" width="12.08984375" style="167" bestFit="1" customWidth="1"/>
    <col min="4357" max="4357" width="12.81640625" style="167" customWidth="1"/>
    <col min="4358" max="4358" width="13.54296875" style="167" customWidth="1"/>
    <col min="4359" max="4359" width="11.453125" style="167"/>
    <col min="4360" max="4360" width="3.6328125" style="167" customWidth="1"/>
    <col min="4361" max="4361" width="22.90625" style="167" bestFit="1" customWidth="1"/>
    <col min="4362" max="4608" width="11.453125" style="167"/>
    <col min="4609" max="4609" width="4.54296875" style="167" customWidth="1"/>
    <col min="4610" max="4610" width="17.1796875" style="167" customWidth="1"/>
    <col min="4611" max="4611" width="14.26953125" style="167" bestFit="1" customWidth="1"/>
    <col min="4612" max="4612" width="12.08984375" style="167" bestFit="1" customWidth="1"/>
    <col min="4613" max="4613" width="12.81640625" style="167" customWidth="1"/>
    <col min="4614" max="4614" width="13.54296875" style="167" customWidth="1"/>
    <col min="4615" max="4615" width="11.453125" style="167"/>
    <col min="4616" max="4616" width="3.6328125" style="167" customWidth="1"/>
    <col min="4617" max="4617" width="22.90625" style="167" bestFit="1" customWidth="1"/>
    <col min="4618" max="4864" width="11.453125" style="167"/>
    <col min="4865" max="4865" width="4.54296875" style="167" customWidth="1"/>
    <col min="4866" max="4866" width="17.1796875" style="167" customWidth="1"/>
    <col min="4867" max="4867" width="14.26953125" style="167" bestFit="1" customWidth="1"/>
    <col min="4868" max="4868" width="12.08984375" style="167" bestFit="1" customWidth="1"/>
    <col min="4869" max="4869" width="12.81640625" style="167" customWidth="1"/>
    <col min="4870" max="4870" width="13.54296875" style="167" customWidth="1"/>
    <col min="4871" max="4871" width="11.453125" style="167"/>
    <col min="4872" max="4872" width="3.6328125" style="167" customWidth="1"/>
    <col min="4873" max="4873" width="22.90625" style="167" bestFit="1" customWidth="1"/>
    <col min="4874" max="5120" width="11.453125" style="167"/>
    <col min="5121" max="5121" width="4.54296875" style="167" customWidth="1"/>
    <col min="5122" max="5122" width="17.1796875" style="167" customWidth="1"/>
    <col min="5123" max="5123" width="14.26953125" style="167" bestFit="1" customWidth="1"/>
    <col min="5124" max="5124" width="12.08984375" style="167" bestFit="1" customWidth="1"/>
    <col min="5125" max="5125" width="12.81640625" style="167" customWidth="1"/>
    <col min="5126" max="5126" width="13.54296875" style="167" customWidth="1"/>
    <col min="5127" max="5127" width="11.453125" style="167"/>
    <col min="5128" max="5128" width="3.6328125" style="167" customWidth="1"/>
    <col min="5129" max="5129" width="22.90625" style="167" bestFit="1" customWidth="1"/>
    <col min="5130" max="5376" width="11.453125" style="167"/>
    <col min="5377" max="5377" width="4.54296875" style="167" customWidth="1"/>
    <col min="5378" max="5378" width="17.1796875" style="167" customWidth="1"/>
    <col min="5379" max="5379" width="14.26953125" style="167" bestFit="1" customWidth="1"/>
    <col min="5380" max="5380" width="12.08984375" style="167" bestFit="1" customWidth="1"/>
    <col min="5381" max="5381" width="12.81640625" style="167" customWidth="1"/>
    <col min="5382" max="5382" width="13.54296875" style="167" customWidth="1"/>
    <col min="5383" max="5383" width="11.453125" style="167"/>
    <col min="5384" max="5384" width="3.6328125" style="167" customWidth="1"/>
    <col min="5385" max="5385" width="22.90625" style="167" bestFit="1" customWidth="1"/>
    <col min="5386" max="5632" width="11.453125" style="167"/>
    <col min="5633" max="5633" width="4.54296875" style="167" customWidth="1"/>
    <col min="5634" max="5634" width="17.1796875" style="167" customWidth="1"/>
    <col min="5635" max="5635" width="14.26953125" style="167" bestFit="1" customWidth="1"/>
    <col min="5636" max="5636" width="12.08984375" style="167" bestFit="1" customWidth="1"/>
    <col min="5637" max="5637" width="12.81640625" style="167" customWidth="1"/>
    <col min="5638" max="5638" width="13.54296875" style="167" customWidth="1"/>
    <col min="5639" max="5639" width="11.453125" style="167"/>
    <col min="5640" max="5640" width="3.6328125" style="167" customWidth="1"/>
    <col min="5641" max="5641" width="22.90625" style="167" bestFit="1" customWidth="1"/>
    <col min="5642" max="5888" width="11.453125" style="167"/>
    <col min="5889" max="5889" width="4.54296875" style="167" customWidth="1"/>
    <col min="5890" max="5890" width="17.1796875" style="167" customWidth="1"/>
    <col min="5891" max="5891" width="14.26953125" style="167" bestFit="1" customWidth="1"/>
    <col min="5892" max="5892" width="12.08984375" style="167" bestFit="1" customWidth="1"/>
    <col min="5893" max="5893" width="12.81640625" style="167" customWidth="1"/>
    <col min="5894" max="5894" width="13.54296875" style="167" customWidth="1"/>
    <col min="5895" max="5895" width="11.453125" style="167"/>
    <col min="5896" max="5896" width="3.6328125" style="167" customWidth="1"/>
    <col min="5897" max="5897" width="22.90625" style="167" bestFit="1" customWidth="1"/>
    <col min="5898" max="6144" width="11.453125" style="167"/>
    <col min="6145" max="6145" width="4.54296875" style="167" customWidth="1"/>
    <col min="6146" max="6146" width="17.1796875" style="167" customWidth="1"/>
    <col min="6147" max="6147" width="14.26953125" style="167" bestFit="1" customWidth="1"/>
    <col min="6148" max="6148" width="12.08984375" style="167" bestFit="1" customWidth="1"/>
    <col min="6149" max="6149" width="12.81640625" style="167" customWidth="1"/>
    <col min="6150" max="6150" width="13.54296875" style="167" customWidth="1"/>
    <col min="6151" max="6151" width="11.453125" style="167"/>
    <col min="6152" max="6152" width="3.6328125" style="167" customWidth="1"/>
    <col min="6153" max="6153" width="22.90625" style="167" bestFit="1" customWidth="1"/>
    <col min="6154" max="6400" width="11.453125" style="167"/>
    <col min="6401" max="6401" width="4.54296875" style="167" customWidth="1"/>
    <col min="6402" max="6402" width="17.1796875" style="167" customWidth="1"/>
    <col min="6403" max="6403" width="14.26953125" style="167" bestFit="1" customWidth="1"/>
    <col min="6404" max="6404" width="12.08984375" style="167" bestFit="1" customWidth="1"/>
    <col min="6405" max="6405" width="12.81640625" style="167" customWidth="1"/>
    <col min="6406" max="6406" width="13.54296875" style="167" customWidth="1"/>
    <col min="6407" max="6407" width="11.453125" style="167"/>
    <col min="6408" max="6408" width="3.6328125" style="167" customWidth="1"/>
    <col min="6409" max="6409" width="22.90625" style="167" bestFit="1" customWidth="1"/>
    <col min="6410" max="6656" width="11.453125" style="167"/>
    <col min="6657" max="6657" width="4.54296875" style="167" customWidth="1"/>
    <col min="6658" max="6658" width="17.1796875" style="167" customWidth="1"/>
    <col min="6659" max="6659" width="14.26953125" style="167" bestFit="1" customWidth="1"/>
    <col min="6660" max="6660" width="12.08984375" style="167" bestFit="1" customWidth="1"/>
    <col min="6661" max="6661" width="12.81640625" style="167" customWidth="1"/>
    <col min="6662" max="6662" width="13.54296875" style="167" customWidth="1"/>
    <col min="6663" max="6663" width="11.453125" style="167"/>
    <col min="6664" max="6664" width="3.6328125" style="167" customWidth="1"/>
    <col min="6665" max="6665" width="22.90625" style="167" bestFit="1" customWidth="1"/>
    <col min="6666" max="6912" width="11.453125" style="167"/>
    <col min="6913" max="6913" width="4.54296875" style="167" customWidth="1"/>
    <col min="6914" max="6914" width="17.1796875" style="167" customWidth="1"/>
    <col min="6915" max="6915" width="14.26953125" style="167" bestFit="1" customWidth="1"/>
    <col min="6916" max="6916" width="12.08984375" style="167" bestFit="1" customWidth="1"/>
    <col min="6917" max="6917" width="12.81640625" style="167" customWidth="1"/>
    <col min="6918" max="6918" width="13.54296875" style="167" customWidth="1"/>
    <col min="6919" max="6919" width="11.453125" style="167"/>
    <col min="6920" max="6920" width="3.6328125" style="167" customWidth="1"/>
    <col min="6921" max="6921" width="22.90625" style="167" bestFit="1" customWidth="1"/>
    <col min="6922" max="7168" width="11.453125" style="167"/>
    <col min="7169" max="7169" width="4.54296875" style="167" customWidth="1"/>
    <col min="7170" max="7170" width="17.1796875" style="167" customWidth="1"/>
    <col min="7171" max="7171" width="14.26953125" style="167" bestFit="1" customWidth="1"/>
    <col min="7172" max="7172" width="12.08984375" style="167" bestFit="1" customWidth="1"/>
    <col min="7173" max="7173" width="12.81640625" style="167" customWidth="1"/>
    <col min="7174" max="7174" width="13.54296875" style="167" customWidth="1"/>
    <col min="7175" max="7175" width="11.453125" style="167"/>
    <col min="7176" max="7176" width="3.6328125" style="167" customWidth="1"/>
    <col min="7177" max="7177" width="22.90625" style="167" bestFit="1" customWidth="1"/>
    <col min="7178" max="7424" width="11.453125" style="167"/>
    <col min="7425" max="7425" width="4.54296875" style="167" customWidth="1"/>
    <col min="7426" max="7426" width="17.1796875" style="167" customWidth="1"/>
    <col min="7427" max="7427" width="14.26953125" style="167" bestFit="1" customWidth="1"/>
    <col min="7428" max="7428" width="12.08984375" style="167" bestFit="1" customWidth="1"/>
    <col min="7429" max="7429" width="12.81640625" style="167" customWidth="1"/>
    <col min="7430" max="7430" width="13.54296875" style="167" customWidth="1"/>
    <col min="7431" max="7431" width="11.453125" style="167"/>
    <col min="7432" max="7432" width="3.6328125" style="167" customWidth="1"/>
    <col min="7433" max="7433" width="22.90625" style="167" bestFit="1" customWidth="1"/>
    <col min="7434" max="7680" width="11.453125" style="167"/>
    <col min="7681" max="7681" width="4.54296875" style="167" customWidth="1"/>
    <col min="7682" max="7682" width="17.1796875" style="167" customWidth="1"/>
    <col min="7683" max="7683" width="14.26953125" style="167" bestFit="1" customWidth="1"/>
    <col min="7684" max="7684" width="12.08984375" style="167" bestFit="1" customWidth="1"/>
    <col min="7685" max="7685" width="12.81640625" style="167" customWidth="1"/>
    <col min="7686" max="7686" width="13.54296875" style="167" customWidth="1"/>
    <col min="7687" max="7687" width="11.453125" style="167"/>
    <col min="7688" max="7688" width="3.6328125" style="167" customWidth="1"/>
    <col min="7689" max="7689" width="22.90625" style="167" bestFit="1" customWidth="1"/>
    <col min="7690" max="7936" width="11.453125" style="167"/>
    <col min="7937" max="7937" width="4.54296875" style="167" customWidth="1"/>
    <col min="7938" max="7938" width="17.1796875" style="167" customWidth="1"/>
    <col min="7939" max="7939" width="14.26953125" style="167" bestFit="1" customWidth="1"/>
    <col min="7940" max="7940" width="12.08984375" style="167" bestFit="1" customWidth="1"/>
    <col min="7941" max="7941" width="12.81640625" style="167" customWidth="1"/>
    <col min="7942" max="7942" width="13.54296875" style="167" customWidth="1"/>
    <col min="7943" max="7943" width="11.453125" style="167"/>
    <col min="7944" max="7944" width="3.6328125" style="167" customWidth="1"/>
    <col min="7945" max="7945" width="22.90625" style="167" bestFit="1" customWidth="1"/>
    <col min="7946" max="8192" width="11.453125" style="167"/>
    <col min="8193" max="8193" width="4.54296875" style="167" customWidth="1"/>
    <col min="8194" max="8194" width="17.1796875" style="167" customWidth="1"/>
    <col min="8195" max="8195" width="14.26953125" style="167" bestFit="1" customWidth="1"/>
    <col min="8196" max="8196" width="12.08984375" style="167" bestFit="1" customWidth="1"/>
    <col min="8197" max="8197" width="12.81640625" style="167" customWidth="1"/>
    <col min="8198" max="8198" width="13.54296875" style="167" customWidth="1"/>
    <col min="8199" max="8199" width="11.453125" style="167"/>
    <col min="8200" max="8200" width="3.6328125" style="167" customWidth="1"/>
    <col min="8201" max="8201" width="22.90625" style="167" bestFit="1" customWidth="1"/>
    <col min="8202" max="8448" width="11.453125" style="167"/>
    <col min="8449" max="8449" width="4.54296875" style="167" customWidth="1"/>
    <col min="8450" max="8450" width="17.1796875" style="167" customWidth="1"/>
    <col min="8451" max="8451" width="14.26953125" style="167" bestFit="1" customWidth="1"/>
    <col min="8452" max="8452" width="12.08984375" style="167" bestFit="1" customWidth="1"/>
    <col min="8453" max="8453" width="12.81640625" style="167" customWidth="1"/>
    <col min="8454" max="8454" width="13.54296875" style="167" customWidth="1"/>
    <col min="8455" max="8455" width="11.453125" style="167"/>
    <col min="8456" max="8456" width="3.6328125" style="167" customWidth="1"/>
    <col min="8457" max="8457" width="22.90625" style="167" bestFit="1" customWidth="1"/>
    <col min="8458" max="8704" width="11.453125" style="167"/>
    <col min="8705" max="8705" width="4.54296875" style="167" customWidth="1"/>
    <col min="8706" max="8706" width="17.1796875" style="167" customWidth="1"/>
    <col min="8707" max="8707" width="14.26953125" style="167" bestFit="1" customWidth="1"/>
    <col min="8708" max="8708" width="12.08984375" style="167" bestFit="1" customWidth="1"/>
    <col min="8709" max="8709" width="12.81640625" style="167" customWidth="1"/>
    <col min="8710" max="8710" width="13.54296875" style="167" customWidth="1"/>
    <col min="8711" max="8711" width="11.453125" style="167"/>
    <col min="8712" max="8712" width="3.6328125" style="167" customWidth="1"/>
    <col min="8713" max="8713" width="22.90625" style="167" bestFit="1" customWidth="1"/>
    <col min="8714" max="8960" width="11.453125" style="167"/>
    <col min="8961" max="8961" width="4.54296875" style="167" customWidth="1"/>
    <col min="8962" max="8962" width="17.1796875" style="167" customWidth="1"/>
    <col min="8963" max="8963" width="14.26953125" style="167" bestFit="1" customWidth="1"/>
    <col min="8964" max="8964" width="12.08984375" style="167" bestFit="1" customWidth="1"/>
    <col min="8965" max="8965" width="12.81640625" style="167" customWidth="1"/>
    <col min="8966" max="8966" width="13.54296875" style="167" customWidth="1"/>
    <col min="8967" max="8967" width="11.453125" style="167"/>
    <col min="8968" max="8968" width="3.6328125" style="167" customWidth="1"/>
    <col min="8969" max="8969" width="22.90625" style="167" bestFit="1" customWidth="1"/>
    <col min="8970" max="9216" width="11.453125" style="167"/>
    <col min="9217" max="9217" width="4.54296875" style="167" customWidth="1"/>
    <col min="9218" max="9218" width="17.1796875" style="167" customWidth="1"/>
    <col min="9219" max="9219" width="14.26953125" style="167" bestFit="1" customWidth="1"/>
    <col min="9220" max="9220" width="12.08984375" style="167" bestFit="1" customWidth="1"/>
    <col min="9221" max="9221" width="12.81640625" style="167" customWidth="1"/>
    <col min="9222" max="9222" width="13.54296875" style="167" customWidth="1"/>
    <col min="9223" max="9223" width="11.453125" style="167"/>
    <col min="9224" max="9224" width="3.6328125" style="167" customWidth="1"/>
    <col min="9225" max="9225" width="22.90625" style="167" bestFit="1" customWidth="1"/>
    <col min="9226" max="9472" width="11.453125" style="167"/>
    <col min="9473" max="9473" width="4.54296875" style="167" customWidth="1"/>
    <col min="9474" max="9474" width="17.1796875" style="167" customWidth="1"/>
    <col min="9475" max="9475" width="14.26953125" style="167" bestFit="1" customWidth="1"/>
    <col min="9476" max="9476" width="12.08984375" style="167" bestFit="1" customWidth="1"/>
    <col min="9477" max="9477" width="12.81640625" style="167" customWidth="1"/>
    <col min="9478" max="9478" width="13.54296875" style="167" customWidth="1"/>
    <col min="9479" max="9479" width="11.453125" style="167"/>
    <col min="9480" max="9480" width="3.6328125" style="167" customWidth="1"/>
    <col min="9481" max="9481" width="22.90625" style="167" bestFit="1" customWidth="1"/>
    <col min="9482" max="9728" width="11.453125" style="167"/>
    <col min="9729" max="9729" width="4.54296875" style="167" customWidth="1"/>
    <col min="9730" max="9730" width="17.1796875" style="167" customWidth="1"/>
    <col min="9731" max="9731" width="14.26953125" style="167" bestFit="1" customWidth="1"/>
    <col min="9732" max="9732" width="12.08984375" style="167" bestFit="1" customWidth="1"/>
    <col min="9733" max="9733" width="12.81640625" style="167" customWidth="1"/>
    <col min="9734" max="9734" width="13.54296875" style="167" customWidth="1"/>
    <col min="9735" max="9735" width="11.453125" style="167"/>
    <col min="9736" max="9736" width="3.6328125" style="167" customWidth="1"/>
    <col min="9737" max="9737" width="22.90625" style="167" bestFit="1" customWidth="1"/>
    <col min="9738" max="9984" width="11.453125" style="167"/>
    <col min="9985" max="9985" width="4.54296875" style="167" customWidth="1"/>
    <col min="9986" max="9986" width="17.1796875" style="167" customWidth="1"/>
    <col min="9987" max="9987" width="14.26953125" style="167" bestFit="1" customWidth="1"/>
    <col min="9988" max="9988" width="12.08984375" style="167" bestFit="1" customWidth="1"/>
    <col min="9989" max="9989" width="12.81640625" style="167" customWidth="1"/>
    <col min="9990" max="9990" width="13.54296875" style="167" customWidth="1"/>
    <col min="9991" max="9991" width="11.453125" style="167"/>
    <col min="9992" max="9992" width="3.6328125" style="167" customWidth="1"/>
    <col min="9993" max="9993" width="22.90625" style="167" bestFit="1" customWidth="1"/>
    <col min="9994" max="10240" width="11.453125" style="167"/>
    <col min="10241" max="10241" width="4.54296875" style="167" customWidth="1"/>
    <col min="10242" max="10242" width="17.1796875" style="167" customWidth="1"/>
    <col min="10243" max="10243" width="14.26953125" style="167" bestFit="1" customWidth="1"/>
    <col min="10244" max="10244" width="12.08984375" style="167" bestFit="1" customWidth="1"/>
    <col min="10245" max="10245" width="12.81640625" style="167" customWidth="1"/>
    <col min="10246" max="10246" width="13.54296875" style="167" customWidth="1"/>
    <col min="10247" max="10247" width="11.453125" style="167"/>
    <col min="10248" max="10248" width="3.6328125" style="167" customWidth="1"/>
    <col min="10249" max="10249" width="22.90625" style="167" bestFit="1" customWidth="1"/>
    <col min="10250" max="10496" width="11.453125" style="167"/>
    <col min="10497" max="10497" width="4.54296875" style="167" customWidth="1"/>
    <col min="10498" max="10498" width="17.1796875" style="167" customWidth="1"/>
    <col min="10499" max="10499" width="14.26953125" style="167" bestFit="1" customWidth="1"/>
    <col min="10500" max="10500" width="12.08984375" style="167" bestFit="1" customWidth="1"/>
    <col min="10501" max="10501" width="12.81640625" style="167" customWidth="1"/>
    <col min="10502" max="10502" width="13.54296875" style="167" customWidth="1"/>
    <col min="10503" max="10503" width="11.453125" style="167"/>
    <col min="10504" max="10504" width="3.6328125" style="167" customWidth="1"/>
    <col min="10505" max="10505" width="22.90625" style="167" bestFit="1" customWidth="1"/>
    <col min="10506" max="10752" width="11.453125" style="167"/>
    <col min="10753" max="10753" width="4.54296875" style="167" customWidth="1"/>
    <col min="10754" max="10754" width="17.1796875" style="167" customWidth="1"/>
    <col min="10755" max="10755" width="14.26953125" style="167" bestFit="1" customWidth="1"/>
    <col min="10756" max="10756" width="12.08984375" style="167" bestFit="1" customWidth="1"/>
    <col min="10757" max="10757" width="12.81640625" style="167" customWidth="1"/>
    <col min="10758" max="10758" width="13.54296875" style="167" customWidth="1"/>
    <col min="10759" max="10759" width="11.453125" style="167"/>
    <col min="10760" max="10760" width="3.6328125" style="167" customWidth="1"/>
    <col min="10761" max="10761" width="22.90625" style="167" bestFit="1" customWidth="1"/>
    <col min="10762" max="11008" width="11.453125" style="167"/>
    <col min="11009" max="11009" width="4.54296875" style="167" customWidth="1"/>
    <col min="11010" max="11010" width="17.1796875" style="167" customWidth="1"/>
    <col min="11011" max="11011" width="14.26953125" style="167" bestFit="1" customWidth="1"/>
    <col min="11012" max="11012" width="12.08984375" style="167" bestFit="1" customWidth="1"/>
    <col min="11013" max="11013" width="12.81640625" style="167" customWidth="1"/>
    <col min="11014" max="11014" width="13.54296875" style="167" customWidth="1"/>
    <col min="11015" max="11015" width="11.453125" style="167"/>
    <col min="11016" max="11016" width="3.6328125" style="167" customWidth="1"/>
    <col min="11017" max="11017" width="22.90625" style="167" bestFit="1" customWidth="1"/>
    <col min="11018" max="11264" width="11.453125" style="167"/>
    <col min="11265" max="11265" width="4.54296875" style="167" customWidth="1"/>
    <col min="11266" max="11266" width="17.1796875" style="167" customWidth="1"/>
    <col min="11267" max="11267" width="14.26953125" style="167" bestFit="1" customWidth="1"/>
    <col min="11268" max="11268" width="12.08984375" style="167" bestFit="1" customWidth="1"/>
    <col min="11269" max="11269" width="12.81640625" style="167" customWidth="1"/>
    <col min="11270" max="11270" width="13.54296875" style="167" customWidth="1"/>
    <col min="11271" max="11271" width="11.453125" style="167"/>
    <col min="11272" max="11272" width="3.6328125" style="167" customWidth="1"/>
    <col min="11273" max="11273" width="22.90625" style="167" bestFit="1" customWidth="1"/>
    <col min="11274" max="11520" width="11.453125" style="167"/>
    <col min="11521" max="11521" width="4.54296875" style="167" customWidth="1"/>
    <col min="11522" max="11522" width="17.1796875" style="167" customWidth="1"/>
    <col min="11523" max="11523" width="14.26953125" style="167" bestFit="1" customWidth="1"/>
    <col min="11524" max="11524" width="12.08984375" style="167" bestFit="1" customWidth="1"/>
    <col min="11525" max="11525" width="12.81640625" style="167" customWidth="1"/>
    <col min="11526" max="11526" width="13.54296875" style="167" customWidth="1"/>
    <col min="11527" max="11527" width="11.453125" style="167"/>
    <col min="11528" max="11528" width="3.6328125" style="167" customWidth="1"/>
    <col min="11529" max="11529" width="22.90625" style="167" bestFit="1" customWidth="1"/>
    <col min="11530" max="11776" width="11.453125" style="167"/>
    <col min="11777" max="11777" width="4.54296875" style="167" customWidth="1"/>
    <col min="11778" max="11778" width="17.1796875" style="167" customWidth="1"/>
    <col min="11779" max="11779" width="14.26953125" style="167" bestFit="1" customWidth="1"/>
    <col min="11780" max="11780" width="12.08984375" style="167" bestFit="1" customWidth="1"/>
    <col min="11781" max="11781" width="12.81640625" style="167" customWidth="1"/>
    <col min="11782" max="11782" width="13.54296875" style="167" customWidth="1"/>
    <col min="11783" max="11783" width="11.453125" style="167"/>
    <col min="11784" max="11784" width="3.6328125" style="167" customWidth="1"/>
    <col min="11785" max="11785" width="22.90625" style="167" bestFit="1" customWidth="1"/>
    <col min="11786" max="12032" width="11.453125" style="167"/>
    <col min="12033" max="12033" width="4.54296875" style="167" customWidth="1"/>
    <col min="12034" max="12034" width="17.1796875" style="167" customWidth="1"/>
    <col min="12035" max="12035" width="14.26953125" style="167" bestFit="1" customWidth="1"/>
    <col min="12036" max="12036" width="12.08984375" style="167" bestFit="1" customWidth="1"/>
    <col min="12037" max="12037" width="12.81640625" style="167" customWidth="1"/>
    <col min="12038" max="12038" width="13.54296875" style="167" customWidth="1"/>
    <col min="12039" max="12039" width="11.453125" style="167"/>
    <col min="12040" max="12040" width="3.6328125" style="167" customWidth="1"/>
    <col min="12041" max="12041" width="22.90625" style="167" bestFit="1" customWidth="1"/>
    <col min="12042" max="12288" width="11.453125" style="167"/>
    <col min="12289" max="12289" width="4.54296875" style="167" customWidth="1"/>
    <col min="12290" max="12290" width="17.1796875" style="167" customWidth="1"/>
    <col min="12291" max="12291" width="14.26953125" style="167" bestFit="1" customWidth="1"/>
    <col min="12292" max="12292" width="12.08984375" style="167" bestFit="1" customWidth="1"/>
    <col min="12293" max="12293" width="12.81640625" style="167" customWidth="1"/>
    <col min="12294" max="12294" width="13.54296875" style="167" customWidth="1"/>
    <col min="12295" max="12295" width="11.453125" style="167"/>
    <col min="12296" max="12296" width="3.6328125" style="167" customWidth="1"/>
    <col min="12297" max="12297" width="22.90625" style="167" bestFit="1" customWidth="1"/>
    <col min="12298" max="12544" width="11.453125" style="167"/>
    <col min="12545" max="12545" width="4.54296875" style="167" customWidth="1"/>
    <col min="12546" max="12546" width="17.1796875" style="167" customWidth="1"/>
    <col min="12547" max="12547" width="14.26953125" style="167" bestFit="1" customWidth="1"/>
    <col min="12548" max="12548" width="12.08984375" style="167" bestFit="1" customWidth="1"/>
    <col min="12549" max="12549" width="12.81640625" style="167" customWidth="1"/>
    <col min="12550" max="12550" width="13.54296875" style="167" customWidth="1"/>
    <col min="12551" max="12551" width="11.453125" style="167"/>
    <col min="12552" max="12552" width="3.6328125" style="167" customWidth="1"/>
    <col min="12553" max="12553" width="22.90625" style="167" bestFit="1" customWidth="1"/>
    <col min="12554" max="12800" width="11.453125" style="167"/>
    <col min="12801" max="12801" width="4.54296875" style="167" customWidth="1"/>
    <col min="12802" max="12802" width="17.1796875" style="167" customWidth="1"/>
    <col min="12803" max="12803" width="14.26953125" style="167" bestFit="1" customWidth="1"/>
    <col min="12804" max="12804" width="12.08984375" style="167" bestFit="1" customWidth="1"/>
    <col min="12805" max="12805" width="12.81640625" style="167" customWidth="1"/>
    <col min="12806" max="12806" width="13.54296875" style="167" customWidth="1"/>
    <col min="12807" max="12807" width="11.453125" style="167"/>
    <col min="12808" max="12808" width="3.6328125" style="167" customWidth="1"/>
    <col min="12809" max="12809" width="22.90625" style="167" bestFit="1" customWidth="1"/>
    <col min="12810" max="13056" width="11.453125" style="167"/>
    <col min="13057" max="13057" width="4.54296875" style="167" customWidth="1"/>
    <col min="13058" max="13058" width="17.1796875" style="167" customWidth="1"/>
    <col min="13059" max="13059" width="14.26953125" style="167" bestFit="1" customWidth="1"/>
    <col min="13060" max="13060" width="12.08984375" style="167" bestFit="1" customWidth="1"/>
    <col min="13061" max="13061" width="12.81640625" style="167" customWidth="1"/>
    <col min="13062" max="13062" width="13.54296875" style="167" customWidth="1"/>
    <col min="13063" max="13063" width="11.453125" style="167"/>
    <col min="13064" max="13064" width="3.6328125" style="167" customWidth="1"/>
    <col min="13065" max="13065" width="22.90625" style="167" bestFit="1" customWidth="1"/>
    <col min="13066" max="13312" width="11.453125" style="167"/>
    <col min="13313" max="13313" width="4.54296875" style="167" customWidth="1"/>
    <col min="13314" max="13314" width="17.1796875" style="167" customWidth="1"/>
    <col min="13315" max="13315" width="14.26953125" style="167" bestFit="1" customWidth="1"/>
    <col min="13316" max="13316" width="12.08984375" style="167" bestFit="1" customWidth="1"/>
    <col min="13317" max="13317" width="12.81640625" style="167" customWidth="1"/>
    <col min="13318" max="13318" width="13.54296875" style="167" customWidth="1"/>
    <col min="13319" max="13319" width="11.453125" style="167"/>
    <col min="13320" max="13320" width="3.6328125" style="167" customWidth="1"/>
    <col min="13321" max="13321" width="22.90625" style="167" bestFit="1" customWidth="1"/>
    <col min="13322" max="13568" width="11.453125" style="167"/>
    <col min="13569" max="13569" width="4.54296875" style="167" customWidth="1"/>
    <col min="13570" max="13570" width="17.1796875" style="167" customWidth="1"/>
    <col min="13571" max="13571" width="14.26953125" style="167" bestFit="1" customWidth="1"/>
    <col min="13572" max="13572" width="12.08984375" style="167" bestFit="1" customWidth="1"/>
    <col min="13573" max="13573" width="12.81640625" style="167" customWidth="1"/>
    <col min="13574" max="13574" width="13.54296875" style="167" customWidth="1"/>
    <col min="13575" max="13575" width="11.453125" style="167"/>
    <col min="13576" max="13576" width="3.6328125" style="167" customWidth="1"/>
    <col min="13577" max="13577" width="22.90625" style="167" bestFit="1" customWidth="1"/>
    <col min="13578" max="13824" width="11.453125" style="167"/>
    <col min="13825" max="13825" width="4.54296875" style="167" customWidth="1"/>
    <col min="13826" max="13826" width="17.1796875" style="167" customWidth="1"/>
    <col min="13827" max="13827" width="14.26953125" style="167" bestFit="1" customWidth="1"/>
    <col min="13828" max="13828" width="12.08984375" style="167" bestFit="1" customWidth="1"/>
    <col min="13829" max="13829" width="12.81640625" style="167" customWidth="1"/>
    <col min="13830" max="13830" width="13.54296875" style="167" customWidth="1"/>
    <col min="13831" max="13831" width="11.453125" style="167"/>
    <col min="13832" max="13832" width="3.6328125" style="167" customWidth="1"/>
    <col min="13833" max="13833" width="22.90625" style="167" bestFit="1" customWidth="1"/>
    <col min="13834" max="14080" width="11.453125" style="167"/>
    <col min="14081" max="14081" width="4.54296875" style="167" customWidth="1"/>
    <col min="14082" max="14082" width="17.1796875" style="167" customWidth="1"/>
    <col min="14083" max="14083" width="14.26953125" style="167" bestFit="1" customWidth="1"/>
    <col min="14084" max="14084" width="12.08984375" style="167" bestFit="1" customWidth="1"/>
    <col min="14085" max="14085" width="12.81640625" style="167" customWidth="1"/>
    <col min="14086" max="14086" width="13.54296875" style="167" customWidth="1"/>
    <col min="14087" max="14087" width="11.453125" style="167"/>
    <col min="14088" max="14088" width="3.6328125" style="167" customWidth="1"/>
    <col min="14089" max="14089" width="22.90625" style="167" bestFit="1" customWidth="1"/>
    <col min="14090" max="14336" width="11.453125" style="167"/>
    <col min="14337" max="14337" width="4.54296875" style="167" customWidth="1"/>
    <col min="14338" max="14338" width="17.1796875" style="167" customWidth="1"/>
    <col min="14339" max="14339" width="14.26953125" style="167" bestFit="1" customWidth="1"/>
    <col min="14340" max="14340" width="12.08984375" style="167" bestFit="1" customWidth="1"/>
    <col min="14341" max="14341" width="12.81640625" style="167" customWidth="1"/>
    <col min="14342" max="14342" width="13.54296875" style="167" customWidth="1"/>
    <col min="14343" max="14343" width="11.453125" style="167"/>
    <col min="14344" max="14344" width="3.6328125" style="167" customWidth="1"/>
    <col min="14345" max="14345" width="22.90625" style="167" bestFit="1" customWidth="1"/>
    <col min="14346" max="14592" width="11.453125" style="167"/>
    <col min="14593" max="14593" width="4.54296875" style="167" customWidth="1"/>
    <col min="14594" max="14594" width="17.1796875" style="167" customWidth="1"/>
    <col min="14595" max="14595" width="14.26953125" style="167" bestFit="1" customWidth="1"/>
    <col min="14596" max="14596" width="12.08984375" style="167" bestFit="1" customWidth="1"/>
    <col min="14597" max="14597" width="12.81640625" style="167" customWidth="1"/>
    <col min="14598" max="14598" width="13.54296875" style="167" customWidth="1"/>
    <col min="14599" max="14599" width="11.453125" style="167"/>
    <col min="14600" max="14600" width="3.6328125" style="167" customWidth="1"/>
    <col min="14601" max="14601" width="22.90625" style="167" bestFit="1" customWidth="1"/>
    <col min="14602" max="14848" width="11.453125" style="167"/>
    <col min="14849" max="14849" width="4.54296875" style="167" customWidth="1"/>
    <col min="14850" max="14850" width="17.1796875" style="167" customWidth="1"/>
    <col min="14851" max="14851" width="14.26953125" style="167" bestFit="1" customWidth="1"/>
    <col min="14852" max="14852" width="12.08984375" style="167" bestFit="1" customWidth="1"/>
    <col min="14853" max="14853" width="12.81640625" style="167" customWidth="1"/>
    <col min="14854" max="14854" width="13.54296875" style="167" customWidth="1"/>
    <col min="14855" max="14855" width="11.453125" style="167"/>
    <col min="14856" max="14856" width="3.6328125" style="167" customWidth="1"/>
    <col min="14857" max="14857" width="22.90625" style="167" bestFit="1" customWidth="1"/>
    <col min="14858" max="15104" width="11.453125" style="167"/>
    <col min="15105" max="15105" width="4.54296875" style="167" customWidth="1"/>
    <col min="15106" max="15106" width="17.1796875" style="167" customWidth="1"/>
    <col min="15107" max="15107" width="14.26953125" style="167" bestFit="1" customWidth="1"/>
    <col min="15108" max="15108" width="12.08984375" style="167" bestFit="1" customWidth="1"/>
    <col min="15109" max="15109" width="12.81640625" style="167" customWidth="1"/>
    <col min="15110" max="15110" width="13.54296875" style="167" customWidth="1"/>
    <col min="15111" max="15111" width="11.453125" style="167"/>
    <col min="15112" max="15112" width="3.6328125" style="167" customWidth="1"/>
    <col min="15113" max="15113" width="22.90625" style="167" bestFit="1" customWidth="1"/>
    <col min="15114" max="15360" width="11.453125" style="167"/>
    <col min="15361" max="15361" width="4.54296875" style="167" customWidth="1"/>
    <col min="15362" max="15362" width="17.1796875" style="167" customWidth="1"/>
    <col min="15363" max="15363" width="14.26953125" style="167" bestFit="1" customWidth="1"/>
    <col min="15364" max="15364" width="12.08984375" style="167" bestFit="1" customWidth="1"/>
    <col min="15365" max="15365" width="12.81640625" style="167" customWidth="1"/>
    <col min="15366" max="15366" width="13.54296875" style="167" customWidth="1"/>
    <col min="15367" max="15367" width="11.453125" style="167"/>
    <col min="15368" max="15368" width="3.6328125" style="167" customWidth="1"/>
    <col min="15369" max="15369" width="22.90625" style="167" bestFit="1" customWidth="1"/>
    <col min="15370" max="15616" width="11.453125" style="167"/>
    <col min="15617" max="15617" width="4.54296875" style="167" customWidth="1"/>
    <col min="15618" max="15618" width="17.1796875" style="167" customWidth="1"/>
    <col min="15619" max="15619" width="14.26953125" style="167" bestFit="1" customWidth="1"/>
    <col min="15620" max="15620" width="12.08984375" style="167" bestFit="1" customWidth="1"/>
    <col min="15621" max="15621" width="12.81640625" style="167" customWidth="1"/>
    <col min="15622" max="15622" width="13.54296875" style="167" customWidth="1"/>
    <col min="15623" max="15623" width="11.453125" style="167"/>
    <col min="15624" max="15624" width="3.6328125" style="167" customWidth="1"/>
    <col min="15625" max="15625" width="22.90625" style="167" bestFit="1" customWidth="1"/>
    <col min="15626" max="15872" width="11.453125" style="167"/>
    <col min="15873" max="15873" width="4.54296875" style="167" customWidth="1"/>
    <col min="15874" max="15874" width="17.1796875" style="167" customWidth="1"/>
    <col min="15875" max="15875" width="14.26953125" style="167" bestFit="1" customWidth="1"/>
    <col min="15876" max="15876" width="12.08984375" style="167" bestFit="1" customWidth="1"/>
    <col min="15877" max="15877" width="12.81640625" style="167" customWidth="1"/>
    <col min="15878" max="15878" width="13.54296875" style="167" customWidth="1"/>
    <col min="15879" max="15879" width="11.453125" style="167"/>
    <col min="15880" max="15880" width="3.6328125" style="167" customWidth="1"/>
    <col min="15881" max="15881" width="22.90625" style="167" bestFit="1" customWidth="1"/>
    <col min="15882" max="16128" width="11.453125" style="167"/>
    <col min="16129" max="16129" width="4.54296875" style="167" customWidth="1"/>
    <col min="16130" max="16130" width="17.1796875" style="167" customWidth="1"/>
    <col min="16131" max="16131" width="14.26953125" style="167" bestFit="1" customWidth="1"/>
    <col min="16132" max="16132" width="12.08984375" style="167" bestFit="1" customWidth="1"/>
    <col min="16133" max="16133" width="12.81640625" style="167" customWidth="1"/>
    <col min="16134" max="16134" width="13.54296875" style="167" customWidth="1"/>
    <col min="16135" max="16135" width="11.453125" style="167"/>
    <col min="16136" max="16136" width="3.6328125" style="167" customWidth="1"/>
    <col min="16137" max="16137" width="22.90625" style="167" bestFit="1" customWidth="1"/>
    <col min="16138" max="16384" width="11.453125" style="167"/>
  </cols>
  <sheetData>
    <row r="1" spans="1:22" ht="13" x14ac:dyDescent="0.3">
      <c r="A1" s="166" t="s">
        <v>213</v>
      </c>
      <c r="C1" s="168"/>
    </row>
    <row r="2" spans="1:22" x14ac:dyDescent="0.25">
      <c r="C2" s="168"/>
    </row>
    <row r="3" spans="1:22" s="166" customFormat="1" ht="13" x14ac:dyDescent="0.3">
      <c r="B3" s="170" t="s">
        <v>214</v>
      </c>
      <c r="C3" s="171">
        <v>150000</v>
      </c>
      <c r="H3" s="172"/>
      <c r="I3" s="172"/>
    </row>
    <row r="5" spans="1:22" ht="13" x14ac:dyDescent="0.3">
      <c r="B5" s="173" t="s">
        <v>215</v>
      </c>
      <c r="C5" s="174">
        <v>1.4999999999999999E-2</v>
      </c>
      <c r="I5" s="175"/>
      <c r="J5" s="176" t="s">
        <v>60</v>
      </c>
      <c r="K5" s="176" t="s">
        <v>61</v>
      </c>
      <c r="L5" s="176" t="s">
        <v>62</v>
      </c>
      <c r="M5" s="176" t="s">
        <v>63</v>
      </c>
      <c r="N5" s="176" t="s">
        <v>64</v>
      </c>
      <c r="O5" s="176" t="s">
        <v>65</v>
      </c>
      <c r="P5" s="176" t="s">
        <v>66</v>
      </c>
      <c r="Q5" s="176" t="s">
        <v>67</v>
      </c>
      <c r="R5" s="176" t="s">
        <v>68</v>
      </c>
      <c r="S5" s="176" t="s">
        <v>69</v>
      </c>
      <c r="T5" s="176" t="s">
        <v>70</v>
      </c>
      <c r="U5" s="176" t="s">
        <v>71</v>
      </c>
      <c r="V5" s="176" t="s">
        <v>72</v>
      </c>
    </row>
    <row r="6" spans="1:22" x14ac:dyDescent="0.25">
      <c r="B6" s="173" t="s">
        <v>216</v>
      </c>
      <c r="C6" s="177">
        <v>5</v>
      </c>
      <c r="D6" s="178"/>
      <c r="I6" s="175"/>
    </row>
    <row r="7" spans="1:22" x14ac:dyDescent="0.25">
      <c r="B7" s="173" t="s">
        <v>217</v>
      </c>
      <c r="C7" s="179">
        <f>PMT(C5/12,C6*12,C3)</f>
        <v>-2596.4832082274402</v>
      </c>
      <c r="D7" s="180"/>
      <c r="E7" s="180"/>
      <c r="H7" s="181" t="s">
        <v>218</v>
      </c>
      <c r="I7" s="182"/>
      <c r="J7" s="183">
        <f>+J9+J13</f>
        <v>-187.5</v>
      </c>
      <c r="K7" s="183">
        <f t="shared" ref="K7:V7" si="0">+K9+K13</f>
        <v>-184.4887709897157</v>
      </c>
      <c r="L7" s="183">
        <f t="shared" si="0"/>
        <v>-181.47377794316859</v>
      </c>
      <c r="M7" s="183">
        <f t="shared" si="0"/>
        <v>-178.45501615531325</v>
      </c>
      <c r="N7" s="183">
        <f t="shared" si="0"/>
        <v>-175.43248091522307</v>
      </c>
      <c r="O7" s="183">
        <f t="shared" si="0"/>
        <v>-172.40616750608282</v>
      </c>
      <c r="P7" s="183">
        <f t="shared" si="0"/>
        <v>-169.37607120518106</v>
      </c>
      <c r="Q7" s="183">
        <f t="shared" si="0"/>
        <v>-166.34218728390329</v>
      </c>
      <c r="R7" s="183">
        <f t="shared" si="0"/>
        <v>-163.3045110077239</v>
      </c>
      <c r="S7" s="183">
        <f t="shared" si="0"/>
        <v>-160.26303763619921</v>
      </c>
      <c r="T7" s="183">
        <f t="shared" si="0"/>
        <v>-157.21776242296019</v>
      </c>
      <c r="U7" s="183">
        <f t="shared" si="0"/>
        <v>-154.16868061570457</v>
      </c>
      <c r="V7" s="183">
        <f t="shared" si="0"/>
        <v>-2050.4284636811758</v>
      </c>
    </row>
    <row r="8" spans="1:22" ht="14.5" x14ac:dyDescent="0.35">
      <c r="B8" s="173" t="s">
        <v>219</v>
      </c>
      <c r="C8" s="184">
        <f>+C7*12</f>
        <v>-31157.79849872928</v>
      </c>
      <c r="I8" s="175"/>
    </row>
    <row r="9" spans="1:22" ht="14.5" x14ac:dyDescent="0.35">
      <c r="H9" s="181" t="s">
        <v>220</v>
      </c>
      <c r="I9" s="185"/>
      <c r="J9" s="186">
        <f>SUM(J10:J12)</f>
        <v>0</v>
      </c>
      <c r="K9" s="186">
        <f t="shared" ref="K9:U9" si="1">SUM(K10:K12)</f>
        <v>0</v>
      </c>
      <c r="L9" s="186">
        <f t="shared" si="1"/>
        <v>0</v>
      </c>
      <c r="M9" s="186">
        <f t="shared" si="1"/>
        <v>0</v>
      </c>
      <c r="N9" s="186">
        <f t="shared" si="1"/>
        <v>0</v>
      </c>
      <c r="O9" s="186">
        <f t="shared" si="1"/>
        <v>0</v>
      </c>
      <c r="P9" s="186">
        <f t="shared" si="1"/>
        <v>0</v>
      </c>
      <c r="Q9" s="186">
        <f t="shared" si="1"/>
        <v>0</v>
      </c>
      <c r="R9" s="186">
        <f t="shared" si="1"/>
        <v>0</v>
      </c>
      <c r="S9" s="186">
        <f t="shared" si="1"/>
        <v>0</v>
      </c>
      <c r="T9" s="186">
        <f t="shared" si="1"/>
        <v>0</v>
      </c>
      <c r="U9" s="186">
        <f t="shared" si="1"/>
        <v>0</v>
      </c>
      <c r="V9" s="186">
        <f>SUM(J9:U9)</f>
        <v>0</v>
      </c>
    </row>
    <row r="10" spans="1:22" ht="14.5" x14ac:dyDescent="0.35">
      <c r="B10" s="173" t="s">
        <v>221</v>
      </c>
      <c r="C10" s="187" t="s">
        <v>222</v>
      </c>
      <c r="D10" s="187" t="s">
        <v>223</v>
      </c>
      <c r="E10" s="187" t="s">
        <v>224</v>
      </c>
      <c r="I10" s="188" t="s">
        <v>225</v>
      </c>
      <c r="J10" s="184">
        <v>0</v>
      </c>
      <c r="K10" s="184">
        <v>0</v>
      </c>
      <c r="L10" s="184">
        <v>0</v>
      </c>
      <c r="M10" s="184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9">
        <f t="shared" ref="V10:V12" si="2">SUM(J10:U10)</f>
        <v>0</v>
      </c>
    </row>
    <row r="11" spans="1:22" ht="14.5" x14ac:dyDescent="0.35">
      <c r="I11" s="188" t="s">
        <v>226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189">
        <f t="shared" si="2"/>
        <v>0</v>
      </c>
    </row>
    <row r="12" spans="1:22" ht="14.5" x14ac:dyDescent="0.35">
      <c r="B12" s="173" t="s">
        <v>227</v>
      </c>
      <c r="C12" s="190">
        <f>+C7*12</f>
        <v>-31157.79849872928</v>
      </c>
      <c r="D12" s="191">
        <f>SUM(D21:D32)</f>
        <v>-29107.370035048101</v>
      </c>
      <c r="E12" s="191">
        <f>SUM(E21:E32)</f>
        <v>-2050.4284636811758</v>
      </c>
      <c r="F12" s="180"/>
      <c r="I12" s="188" t="s">
        <v>228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189">
        <f t="shared" si="2"/>
        <v>0</v>
      </c>
    </row>
    <row r="13" spans="1:22" ht="14.5" x14ac:dyDescent="0.35">
      <c r="B13" s="173" t="s">
        <v>229</v>
      </c>
      <c r="C13" s="190">
        <f>+C12</f>
        <v>-31157.79849872928</v>
      </c>
      <c r="D13" s="191">
        <f>SUM(D33:D44)</f>
        <v>-29546.994825428344</v>
      </c>
      <c r="E13" s="191">
        <f>SUM(E33:E44)</f>
        <v>-1610.8036733009299</v>
      </c>
      <c r="F13" s="180"/>
      <c r="H13" s="181" t="s">
        <v>230</v>
      </c>
      <c r="I13" s="185"/>
      <c r="J13" s="186">
        <f>SUM(J14:J16)</f>
        <v>-187.5</v>
      </c>
      <c r="K13" s="186">
        <f t="shared" ref="K13:U13" si="3">SUM(K14:K16)</f>
        <v>-184.4887709897157</v>
      </c>
      <c r="L13" s="186">
        <f t="shared" si="3"/>
        <v>-181.47377794316859</v>
      </c>
      <c r="M13" s="186">
        <f t="shared" si="3"/>
        <v>-178.45501615531325</v>
      </c>
      <c r="N13" s="186">
        <f t="shared" si="3"/>
        <v>-175.43248091522307</v>
      </c>
      <c r="O13" s="186">
        <f t="shared" si="3"/>
        <v>-172.40616750608282</v>
      </c>
      <c r="P13" s="186">
        <f t="shared" si="3"/>
        <v>-169.37607120518106</v>
      </c>
      <c r="Q13" s="186">
        <f t="shared" si="3"/>
        <v>-166.34218728390329</v>
      </c>
      <c r="R13" s="186">
        <f t="shared" si="3"/>
        <v>-163.3045110077239</v>
      </c>
      <c r="S13" s="186">
        <f t="shared" si="3"/>
        <v>-160.26303763619921</v>
      </c>
      <c r="T13" s="186">
        <f t="shared" si="3"/>
        <v>-157.21776242296019</v>
      </c>
      <c r="U13" s="186">
        <f t="shared" si="3"/>
        <v>-154.16868061570457</v>
      </c>
      <c r="V13" s="186">
        <f>SUM(J13:U13)</f>
        <v>-2050.4284636811758</v>
      </c>
    </row>
    <row r="14" spans="1:22" ht="14.5" x14ac:dyDescent="0.35">
      <c r="B14" s="173" t="s">
        <v>231</v>
      </c>
      <c r="C14" s="190">
        <f>+C13</f>
        <v>-31157.79849872928</v>
      </c>
      <c r="D14" s="191">
        <f>SUM(D45:D56)</f>
        <v>-29993.259513404431</v>
      </c>
      <c r="E14" s="191">
        <f>SUM(E45:E56)</f>
        <v>-1164.5389853248462</v>
      </c>
      <c r="F14" s="180"/>
      <c r="I14" s="188" t="s">
        <v>232</v>
      </c>
      <c r="J14" s="184">
        <f>+E21</f>
        <v>-187.5</v>
      </c>
      <c r="K14" s="184">
        <f>+E22</f>
        <v>-184.4887709897157</v>
      </c>
      <c r="L14" s="184">
        <f>+E23</f>
        <v>-181.47377794316859</v>
      </c>
      <c r="M14" s="184">
        <f>+E24</f>
        <v>-178.45501615531325</v>
      </c>
      <c r="N14" s="184">
        <f>+E25</f>
        <v>-175.43248091522307</v>
      </c>
      <c r="O14" s="184">
        <f>+E26</f>
        <v>-172.40616750608282</v>
      </c>
      <c r="P14" s="184">
        <f>+E27</f>
        <v>-169.37607120518106</v>
      </c>
      <c r="Q14" s="184">
        <f>+E28</f>
        <v>-166.34218728390329</v>
      </c>
      <c r="R14" s="184">
        <f>+E29</f>
        <v>-163.3045110077239</v>
      </c>
      <c r="S14" s="184">
        <f>+E30</f>
        <v>-160.26303763619921</v>
      </c>
      <c r="T14" s="184">
        <f>+E31</f>
        <v>-157.21776242296019</v>
      </c>
      <c r="U14" s="184">
        <f>+E32</f>
        <v>-154.16868061570457</v>
      </c>
      <c r="V14" s="184">
        <f>SUM(J14:U14)</f>
        <v>-2050.4284636811758</v>
      </c>
    </row>
    <row r="15" spans="1:22" ht="14.5" x14ac:dyDescent="0.35">
      <c r="B15" s="173" t="s">
        <v>233</v>
      </c>
      <c r="C15" s="190">
        <f>+C14</f>
        <v>-31157.79849872928</v>
      </c>
      <c r="D15" s="191">
        <f>SUM(D57:D68)</f>
        <v>-30446.264385040849</v>
      </c>
      <c r="E15" s="191">
        <f>SUM(E57:E68)</f>
        <v>-711.5341136884266</v>
      </c>
      <c r="F15" s="180"/>
      <c r="I15" s="188" t="s">
        <v>234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4">
        <f>SUM(J15:U15)</f>
        <v>0</v>
      </c>
    </row>
    <row r="16" spans="1:22" x14ac:dyDescent="0.25">
      <c r="B16" s="173" t="s">
        <v>235</v>
      </c>
      <c r="C16" s="190">
        <f>+C15</f>
        <v>-31157.79849872928</v>
      </c>
      <c r="D16" s="191">
        <f>SUM(D69:D80)</f>
        <v>-30906.111241078284</v>
      </c>
      <c r="E16" s="191">
        <f>SUM(E69:E80)</f>
        <v>-251.68725765099117</v>
      </c>
      <c r="F16" s="180"/>
    </row>
    <row r="19" spans="1:22" x14ac:dyDescent="0.25">
      <c r="B19" s="192" t="s">
        <v>236</v>
      </c>
      <c r="C19" s="192" t="s">
        <v>222</v>
      </c>
      <c r="D19" s="192" t="s">
        <v>223</v>
      </c>
      <c r="E19" s="192" t="s">
        <v>224</v>
      </c>
    </row>
    <row r="20" spans="1:22" x14ac:dyDescent="0.25">
      <c r="A20" s="173">
        <v>0</v>
      </c>
      <c r="B20" s="193">
        <f>+C3</f>
        <v>150000</v>
      </c>
      <c r="C20" s="173"/>
      <c r="D20" s="173"/>
      <c r="E20" s="173"/>
      <c r="G20" s="180"/>
    </row>
    <row r="21" spans="1:22" x14ac:dyDescent="0.25">
      <c r="A21" s="173">
        <v>1</v>
      </c>
      <c r="B21" s="193">
        <f t="shared" ref="B21:B80" si="4">+B20+D21</f>
        <v>147591.01679177256</v>
      </c>
      <c r="C21" s="194">
        <f>+C7</f>
        <v>-2596.4832082274402</v>
      </c>
      <c r="D21" s="191">
        <f t="shared" ref="D21:D80" si="5">PPMT($C$5/12,A21,$C$6*12,$C$3,0)</f>
        <v>-2408.9832082274402</v>
      </c>
      <c r="E21" s="191">
        <f t="shared" ref="E21:E80" si="6">IPMT($C$5/12,A21,$C$6*12,$C$3,0)</f>
        <v>-187.5</v>
      </c>
      <c r="F21" s="180"/>
      <c r="G21" s="180"/>
    </row>
    <row r="22" spans="1:22" x14ac:dyDescent="0.25">
      <c r="A22" s="173">
        <f t="shared" ref="A22:A80" si="7">1+A21</f>
        <v>2</v>
      </c>
      <c r="B22" s="193">
        <f t="shared" si="4"/>
        <v>145179.02235453483</v>
      </c>
      <c r="C22" s="194">
        <f t="shared" ref="C22:C80" si="8">+C21</f>
        <v>-2596.4832082274402</v>
      </c>
      <c r="D22" s="191">
        <f t="shared" si="5"/>
        <v>-2411.9944372377245</v>
      </c>
      <c r="E22" s="191">
        <f t="shared" si="6"/>
        <v>-184.4887709897157</v>
      </c>
      <c r="F22" s="180"/>
    </row>
    <row r="23" spans="1:22" x14ac:dyDescent="0.25">
      <c r="A23" s="173">
        <f t="shared" si="7"/>
        <v>3</v>
      </c>
      <c r="B23" s="193">
        <f t="shared" si="4"/>
        <v>142764.01292425056</v>
      </c>
      <c r="C23" s="194">
        <f t="shared" si="8"/>
        <v>-2596.4832082274402</v>
      </c>
      <c r="D23" s="191">
        <f t="shared" si="5"/>
        <v>-2415.0094302842713</v>
      </c>
      <c r="E23" s="191">
        <f t="shared" si="6"/>
        <v>-181.47377794316859</v>
      </c>
      <c r="F23" s="180"/>
      <c r="G23" s="180"/>
      <c r="I23" s="169" t="s">
        <v>328</v>
      </c>
      <c r="J23" s="180">
        <f>+D21</f>
        <v>-2408.9832082274402</v>
      </c>
      <c r="K23" s="180">
        <f>+D22</f>
        <v>-2411.9944372377245</v>
      </c>
      <c r="L23" s="180">
        <f>+D23</f>
        <v>-2415.0094302842713</v>
      </c>
      <c r="M23" s="180">
        <f>+D24</f>
        <v>-2418.0281920721268</v>
      </c>
      <c r="N23" s="180">
        <f>+D25</f>
        <v>-2421.0507273122171</v>
      </c>
      <c r="O23" s="180">
        <f>+D26</f>
        <v>-2424.0770407213572</v>
      </c>
      <c r="P23" s="180">
        <f>+D27</f>
        <v>-2427.1071370222589</v>
      </c>
      <c r="Q23" s="180">
        <f>+D28</f>
        <v>-2430.1410209435367</v>
      </c>
      <c r="R23" s="180">
        <f>+D29</f>
        <v>-2433.1786972197165</v>
      </c>
      <c r="S23" s="180">
        <f>+D30</f>
        <v>-2436.2201705912407</v>
      </c>
      <c r="T23" s="180">
        <f>+D31</f>
        <v>-2439.2654458044799</v>
      </c>
      <c r="U23" s="180">
        <f>+D32</f>
        <v>-2442.3145276117352</v>
      </c>
      <c r="V23" s="180">
        <f>SUM(J23:U23)</f>
        <v>-29107.370035048101</v>
      </c>
    </row>
    <row r="24" spans="1:22" x14ac:dyDescent="0.25">
      <c r="A24" s="173">
        <f t="shared" si="7"/>
        <v>4</v>
      </c>
      <c r="B24" s="193">
        <f t="shared" si="4"/>
        <v>140345.98473217845</v>
      </c>
      <c r="C24" s="194">
        <f t="shared" si="8"/>
        <v>-2596.4832082274402</v>
      </c>
      <c r="D24" s="191">
        <f t="shared" si="5"/>
        <v>-2418.0281920721268</v>
      </c>
      <c r="E24" s="191">
        <f t="shared" si="6"/>
        <v>-178.45501615531325</v>
      </c>
      <c r="F24" s="180"/>
      <c r="I24" s="169" t="s">
        <v>237</v>
      </c>
    </row>
    <row r="25" spans="1:22" x14ac:dyDescent="0.25">
      <c r="A25" s="173">
        <f t="shared" si="7"/>
        <v>5</v>
      </c>
      <c r="B25" s="193">
        <f t="shared" si="4"/>
        <v>137924.93400486623</v>
      </c>
      <c r="C25" s="194">
        <f t="shared" si="8"/>
        <v>-2596.4832082274402</v>
      </c>
      <c r="D25" s="191">
        <f t="shared" si="5"/>
        <v>-2421.0507273122171</v>
      </c>
      <c r="E25" s="191">
        <f t="shared" si="6"/>
        <v>-175.43248091522307</v>
      </c>
      <c r="F25" s="180"/>
    </row>
    <row r="26" spans="1:22" x14ac:dyDescent="0.25">
      <c r="A26" s="173">
        <f t="shared" si="7"/>
        <v>6</v>
      </c>
      <c r="B26" s="193">
        <f t="shared" si="4"/>
        <v>135500.85696414486</v>
      </c>
      <c r="C26" s="194">
        <f t="shared" si="8"/>
        <v>-2596.4832082274402</v>
      </c>
      <c r="D26" s="191">
        <f t="shared" si="5"/>
        <v>-2424.0770407213572</v>
      </c>
      <c r="E26" s="191">
        <f t="shared" si="6"/>
        <v>-172.40616750608282</v>
      </c>
      <c r="F26" s="180"/>
    </row>
    <row r="27" spans="1:22" x14ac:dyDescent="0.25">
      <c r="A27" s="173">
        <f t="shared" si="7"/>
        <v>7</v>
      </c>
      <c r="B27" s="193">
        <f t="shared" si="4"/>
        <v>133073.74982712261</v>
      </c>
      <c r="C27" s="194">
        <f t="shared" si="8"/>
        <v>-2596.4832082274402</v>
      </c>
      <c r="D27" s="191">
        <f t="shared" si="5"/>
        <v>-2427.1071370222589</v>
      </c>
      <c r="E27" s="191">
        <f t="shared" si="6"/>
        <v>-169.37607120518106</v>
      </c>
      <c r="F27" s="180"/>
    </row>
    <row r="28" spans="1:22" x14ac:dyDescent="0.25">
      <c r="A28" s="173">
        <f t="shared" si="7"/>
        <v>8</v>
      </c>
      <c r="B28" s="193">
        <f t="shared" si="4"/>
        <v>130643.60880617907</v>
      </c>
      <c r="C28" s="194">
        <f t="shared" si="8"/>
        <v>-2596.4832082274402</v>
      </c>
      <c r="D28" s="191">
        <f t="shared" si="5"/>
        <v>-2430.1410209435367</v>
      </c>
      <c r="E28" s="191">
        <f t="shared" si="6"/>
        <v>-166.34218728390329</v>
      </c>
      <c r="F28" s="180"/>
    </row>
    <row r="29" spans="1:22" x14ac:dyDescent="0.25">
      <c r="A29" s="173">
        <f t="shared" si="7"/>
        <v>9</v>
      </c>
      <c r="B29" s="193">
        <f t="shared" si="4"/>
        <v>128210.43010895935</v>
      </c>
      <c r="C29" s="194">
        <f t="shared" si="8"/>
        <v>-2596.4832082274402</v>
      </c>
      <c r="D29" s="191">
        <f t="shared" si="5"/>
        <v>-2433.1786972197165</v>
      </c>
      <c r="E29" s="191">
        <f t="shared" si="6"/>
        <v>-163.3045110077239</v>
      </c>
      <c r="F29" s="180"/>
    </row>
    <row r="30" spans="1:22" x14ac:dyDescent="0.25">
      <c r="A30" s="173">
        <f t="shared" si="7"/>
        <v>10</v>
      </c>
      <c r="B30" s="193">
        <f t="shared" si="4"/>
        <v>125774.20993836811</v>
      </c>
      <c r="C30" s="194">
        <f t="shared" si="8"/>
        <v>-2596.4832082274402</v>
      </c>
      <c r="D30" s="191">
        <f t="shared" si="5"/>
        <v>-2436.2201705912407</v>
      </c>
      <c r="E30" s="191">
        <f t="shared" si="6"/>
        <v>-160.26303763619921</v>
      </c>
      <c r="F30" s="180"/>
    </row>
    <row r="31" spans="1:22" x14ac:dyDescent="0.25">
      <c r="A31" s="173">
        <f t="shared" si="7"/>
        <v>11</v>
      </c>
      <c r="B31" s="193">
        <f t="shared" si="4"/>
        <v>123334.94449256362</v>
      </c>
      <c r="C31" s="194">
        <f t="shared" si="8"/>
        <v>-2596.4832082274402</v>
      </c>
      <c r="D31" s="191">
        <f t="shared" si="5"/>
        <v>-2439.2654458044799</v>
      </c>
      <c r="E31" s="191">
        <f t="shared" si="6"/>
        <v>-157.21776242296019</v>
      </c>
      <c r="F31" s="180"/>
    </row>
    <row r="32" spans="1:22" x14ac:dyDescent="0.25">
      <c r="A32" s="173">
        <f t="shared" si="7"/>
        <v>12</v>
      </c>
      <c r="B32" s="193">
        <f t="shared" si="4"/>
        <v>120892.62996495189</v>
      </c>
      <c r="C32" s="194">
        <f t="shared" si="8"/>
        <v>-2596.4832082274402</v>
      </c>
      <c r="D32" s="191">
        <f t="shared" si="5"/>
        <v>-2442.3145276117352</v>
      </c>
      <c r="E32" s="191">
        <f t="shared" si="6"/>
        <v>-154.16868061570457</v>
      </c>
      <c r="F32" s="180"/>
      <c r="G32" s="180"/>
    </row>
    <row r="33" spans="1:6" x14ac:dyDescent="0.25">
      <c r="A33" s="173">
        <f t="shared" si="7"/>
        <v>13</v>
      </c>
      <c r="B33" s="193">
        <f t="shared" si="4"/>
        <v>118447.26254418064</v>
      </c>
      <c r="C33" s="194">
        <f t="shared" si="8"/>
        <v>-2596.4832082274402</v>
      </c>
      <c r="D33" s="191">
        <f t="shared" si="5"/>
        <v>-2445.3674207712502</v>
      </c>
      <c r="E33" s="191">
        <f t="shared" si="6"/>
        <v>-151.11578745618988</v>
      </c>
      <c r="F33" s="180"/>
    </row>
    <row r="34" spans="1:6" x14ac:dyDescent="0.25">
      <c r="A34" s="173">
        <f t="shared" si="7"/>
        <v>14</v>
      </c>
      <c r="B34" s="193">
        <f t="shared" si="4"/>
        <v>115998.83841413342</v>
      </c>
      <c r="C34" s="194">
        <f t="shared" si="8"/>
        <v>-2596.4832082274402</v>
      </c>
      <c r="D34" s="191">
        <f t="shared" si="5"/>
        <v>-2448.424130047214</v>
      </c>
      <c r="E34" s="191">
        <f t="shared" si="6"/>
        <v>-148.05907818022584</v>
      </c>
      <c r="F34" s="180"/>
    </row>
    <row r="35" spans="1:6" x14ac:dyDescent="0.25">
      <c r="A35" s="173">
        <f t="shared" si="7"/>
        <v>15</v>
      </c>
      <c r="B35" s="193">
        <f t="shared" si="4"/>
        <v>113547.35375392366</v>
      </c>
      <c r="C35" s="194">
        <f t="shared" si="8"/>
        <v>-2596.4832082274402</v>
      </c>
      <c r="D35" s="191">
        <f t="shared" si="5"/>
        <v>-2451.4846602097732</v>
      </c>
      <c r="E35" s="191">
        <f t="shared" si="6"/>
        <v>-144.99854801766682</v>
      </c>
      <c r="F35" s="180"/>
    </row>
    <row r="36" spans="1:6" x14ac:dyDescent="0.25">
      <c r="A36" s="173">
        <f t="shared" si="7"/>
        <v>16</v>
      </c>
      <c r="B36" s="193">
        <f t="shared" si="4"/>
        <v>111092.80473788863</v>
      </c>
      <c r="C36" s="194">
        <f t="shared" si="8"/>
        <v>-2596.4832082274402</v>
      </c>
      <c r="D36" s="191">
        <f t="shared" si="5"/>
        <v>-2454.5490160350355</v>
      </c>
      <c r="E36" s="191">
        <f t="shared" si="6"/>
        <v>-141.93419219240462</v>
      </c>
      <c r="F36" s="180"/>
    </row>
    <row r="37" spans="1:6" x14ac:dyDescent="0.25">
      <c r="A37" s="173">
        <f t="shared" si="7"/>
        <v>17</v>
      </c>
      <c r="B37" s="193">
        <f t="shared" si="4"/>
        <v>108635.18753558355</v>
      </c>
      <c r="C37" s="194">
        <f t="shared" si="8"/>
        <v>-2596.4832082274402</v>
      </c>
      <c r="D37" s="191">
        <f t="shared" si="5"/>
        <v>-2457.6172023050794</v>
      </c>
      <c r="E37" s="191">
        <f t="shared" si="6"/>
        <v>-138.86600592236081</v>
      </c>
      <c r="F37" s="180"/>
    </row>
    <row r="38" spans="1:6" x14ac:dyDescent="0.25">
      <c r="A38" s="173">
        <f t="shared" si="7"/>
        <v>18</v>
      </c>
      <c r="B38" s="193">
        <f t="shared" si="4"/>
        <v>106174.49831177559</v>
      </c>
      <c r="C38" s="194">
        <f t="shared" si="8"/>
        <v>-2596.4832082274402</v>
      </c>
      <c r="D38" s="191">
        <f t="shared" si="5"/>
        <v>-2460.6892238079604</v>
      </c>
      <c r="E38" s="191">
        <f t="shared" si="6"/>
        <v>-135.79398441947941</v>
      </c>
      <c r="F38" s="180"/>
    </row>
    <row r="39" spans="1:6" x14ac:dyDescent="0.25">
      <c r="A39" s="173">
        <f t="shared" si="7"/>
        <v>19</v>
      </c>
      <c r="B39" s="193">
        <f t="shared" si="4"/>
        <v>103710.73322643786</v>
      </c>
      <c r="C39" s="194">
        <f t="shared" si="8"/>
        <v>-2596.4832082274402</v>
      </c>
      <c r="D39" s="191">
        <f t="shared" si="5"/>
        <v>-2463.7650853377204</v>
      </c>
      <c r="E39" s="191">
        <f t="shared" si="6"/>
        <v>-132.7181228897195</v>
      </c>
      <c r="F39" s="180"/>
    </row>
    <row r="40" spans="1:6" x14ac:dyDescent="0.25">
      <c r="A40" s="173">
        <f t="shared" si="7"/>
        <v>20</v>
      </c>
      <c r="B40" s="193">
        <f t="shared" si="4"/>
        <v>101243.88843474347</v>
      </c>
      <c r="C40" s="194">
        <f t="shared" si="8"/>
        <v>-2596.4832082274402</v>
      </c>
      <c r="D40" s="191">
        <f t="shared" si="5"/>
        <v>-2466.8447916943928</v>
      </c>
      <c r="E40" s="191">
        <f t="shared" si="6"/>
        <v>-129.63841653304738</v>
      </c>
      <c r="F40" s="180"/>
    </row>
    <row r="41" spans="1:6" x14ac:dyDescent="0.25">
      <c r="A41" s="173">
        <f t="shared" si="7"/>
        <v>21</v>
      </c>
      <c r="B41" s="193">
        <f t="shared" si="4"/>
        <v>98773.960087059459</v>
      </c>
      <c r="C41" s="194">
        <f t="shared" si="8"/>
        <v>-2596.4832082274402</v>
      </c>
      <c r="D41" s="191">
        <f t="shared" si="5"/>
        <v>-2469.928347684011</v>
      </c>
      <c r="E41" s="191">
        <f t="shared" si="6"/>
        <v>-126.55486054342937</v>
      </c>
      <c r="F41" s="180"/>
    </row>
    <row r="42" spans="1:6" x14ac:dyDescent="0.25">
      <c r="A42" s="173">
        <f t="shared" si="7"/>
        <v>22</v>
      </c>
      <c r="B42" s="193">
        <f t="shared" si="4"/>
        <v>96300.944328940837</v>
      </c>
      <c r="C42" s="194">
        <f t="shared" si="8"/>
        <v>-2596.4832082274402</v>
      </c>
      <c r="D42" s="191">
        <f t="shared" si="5"/>
        <v>-2473.0157581186154</v>
      </c>
      <c r="E42" s="191">
        <f t="shared" si="6"/>
        <v>-123.46745010882434</v>
      </c>
      <c r="F42" s="180"/>
    </row>
    <row r="43" spans="1:6" x14ac:dyDescent="0.25">
      <c r="A43" s="173">
        <f t="shared" si="7"/>
        <v>23</v>
      </c>
      <c r="B43" s="193">
        <f t="shared" si="4"/>
        <v>93824.837301124571</v>
      </c>
      <c r="C43" s="194">
        <f t="shared" si="8"/>
        <v>-2596.4832082274402</v>
      </c>
      <c r="D43" s="191">
        <f t="shared" si="5"/>
        <v>-2476.1070278162638</v>
      </c>
      <c r="E43" s="191">
        <f t="shared" si="6"/>
        <v>-120.37618041117608</v>
      </c>
      <c r="F43" s="180"/>
    </row>
    <row r="44" spans="1:6" x14ac:dyDescent="0.25">
      <c r="A44" s="173">
        <f t="shared" si="7"/>
        <v>24</v>
      </c>
      <c r="B44" s="193">
        <f t="shared" si="4"/>
        <v>91345.63513952354</v>
      </c>
      <c r="C44" s="194">
        <f t="shared" si="8"/>
        <v>-2596.4832082274402</v>
      </c>
      <c r="D44" s="191">
        <f t="shared" si="5"/>
        <v>-2479.2021616010343</v>
      </c>
      <c r="E44" s="191">
        <f t="shared" si="6"/>
        <v>-117.28104662640577</v>
      </c>
      <c r="F44" s="180"/>
    </row>
    <row r="45" spans="1:6" x14ac:dyDescent="0.25">
      <c r="A45" s="173">
        <f t="shared" si="7"/>
        <v>25</v>
      </c>
      <c r="B45" s="193">
        <f t="shared" si="4"/>
        <v>88863.333975220507</v>
      </c>
      <c r="C45" s="194">
        <f t="shared" si="8"/>
        <v>-2596.4832082274402</v>
      </c>
      <c r="D45" s="191">
        <f t="shared" si="5"/>
        <v>-2482.3011643030354</v>
      </c>
      <c r="E45" s="191">
        <f t="shared" si="6"/>
        <v>-114.18204392440447</v>
      </c>
      <c r="F45" s="180"/>
    </row>
    <row r="46" spans="1:6" x14ac:dyDescent="0.25">
      <c r="A46" s="173">
        <f t="shared" si="7"/>
        <v>26</v>
      </c>
      <c r="B46" s="193">
        <f t="shared" si="4"/>
        <v>86377.929934462096</v>
      </c>
      <c r="C46" s="194">
        <f t="shared" si="8"/>
        <v>-2596.4832082274402</v>
      </c>
      <c r="D46" s="191">
        <f t="shared" si="5"/>
        <v>-2485.4040407584143</v>
      </c>
      <c r="E46" s="191">
        <f t="shared" si="6"/>
        <v>-111.07916746902565</v>
      </c>
      <c r="F46" s="180"/>
    </row>
    <row r="47" spans="1:6" x14ac:dyDescent="0.25">
      <c r="A47" s="173">
        <f t="shared" si="7"/>
        <v>27</v>
      </c>
      <c r="B47" s="193">
        <f t="shared" si="4"/>
        <v>83889.419138652738</v>
      </c>
      <c r="C47" s="194">
        <f t="shared" si="8"/>
        <v>-2596.4832082274402</v>
      </c>
      <c r="D47" s="191">
        <f t="shared" si="5"/>
        <v>-2488.5107958093622</v>
      </c>
      <c r="E47" s="191">
        <f t="shared" si="6"/>
        <v>-107.97241241807765</v>
      </c>
      <c r="F47" s="180"/>
    </row>
    <row r="48" spans="1:6" x14ac:dyDescent="0.25">
      <c r="A48" s="173">
        <f t="shared" si="7"/>
        <v>28</v>
      </c>
      <c r="B48" s="193">
        <f t="shared" si="4"/>
        <v>81397.797704348617</v>
      </c>
      <c r="C48" s="194">
        <f t="shared" si="8"/>
        <v>-2596.4832082274402</v>
      </c>
      <c r="D48" s="191">
        <f t="shared" si="5"/>
        <v>-2491.6214343041243</v>
      </c>
      <c r="E48" s="191">
        <f t="shared" si="6"/>
        <v>-104.86177392331594</v>
      </c>
      <c r="F48" s="180"/>
    </row>
    <row r="49" spans="1:6" x14ac:dyDescent="0.25">
      <c r="A49" s="173">
        <f t="shared" si="7"/>
        <v>29</v>
      </c>
      <c r="B49" s="193">
        <f t="shared" si="4"/>
        <v>78903.061743251616</v>
      </c>
      <c r="C49" s="194">
        <f t="shared" si="8"/>
        <v>-2596.4832082274402</v>
      </c>
      <c r="D49" s="191">
        <f t="shared" si="5"/>
        <v>-2494.7359610970038</v>
      </c>
      <c r="E49" s="191">
        <f t="shared" si="6"/>
        <v>-101.7472471304358</v>
      </c>
      <c r="F49" s="180"/>
    </row>
    <row r="50" spans="1:6" x14ac:dyDescent="0.25">
      <c r="A50" s="173">
        <f t="shared" si="7"/>
        <v>30</v>
      </c>
      <c r="B50" s="193">
        <f t="shared" si="4"/>
        <v>76405.207362203248</v>
      </c>
      <c r="C50" s="194">
        <f t="shared" si="8"/>
        <v>-2596.4832082274402</v>
      </c>
      <c r="D50" s="191">
        <f t="shared" si="5"/>
        <v>-2497.8543810483752</v>
      </c>
      <c r="E50" s="191">
        <f t="shared" si="6"/>
        <v>-98.628827179064515</v>
      </c>
      <c r="F50" s="180"/>
    </row>
    <row r="51" spans="1:6" x14ac:dyDescent="0.25">
      <c r="A51" s="173">
        <f t="shared" si="7"/>
        <v>31</v>
      </c>
      <c r="B51" s="193">
        <f t="shared" si="4"/>
        <v>73904.230663178561</v>
      </c>
      <c r="C51" s="194">
        <f t="shared" si="8"/>
        <v>-2596.4832082274402</v>
      </c>
      <c r="D51" s="191">
        <f t="shared" si="5"/>
        <v>-2500.9766990246858</v>
      </c>
      <c r="E51" s="191">
        <f t="shared" si="6"/>
        <v>-95.506509202754074</v>
      </c>
      <c r="F51" s="180"/>
    </row>
    <row r="52" spans="1:6" x14ac:dyDescent="0.25">
      <c r="A52" s="173">
        <f t="shared" si="7"/>
        <v>32</v>
      </c>
      <c r="B52" s="193">
        <f t="shared" si="4"/>
        <v>71400.1277432801</v>
      </c>
      <c r="C52" s="194">
        <f t="shared" si="8"/>
        <v>-2596.4832082274402</v>
      </c>
      <c r="D52" s="191">
        <f t="shared" si="5"/>
        <v>-2504.102919898467</v>
      </c>
      <c r="E52" s="191">
        <f t="shared" si="6"/>
        <v>-92.380288328973222</v>
      </c>
      <c r="F52" s="180"/>
    </row>
    <row r="53" spans="1:6" x14ac:dyDescent="0.25">
      <c r="A53" s="173">
        <f t="shared" si="7"/>
        <v>33</v>
      </c>
      <c r="B53" s="193">
        <f t="shared" si="4"/>
        <v>68892.89469473176</v>
      </c>
      <c r="C53" s="194">
        <f t="shared" si="8"/>
        <v>-2596.4832082274402</v>
      </c>
      <c r="D53" s="191">
        <f t="shared" si="5"/>
        <v>-2507.2330485483394</v>
      </c>
      <c r="E53" s="191">
        <f t="shared" si="6"/>
        <v>-89.250159679100122</v>
      </c>
      <c r="F53" s="180"/>
    </row>
    <row r="54" spans="1:6" x14ac:dyDescent="0.25">
      <c r="A54" s="173">
        <f t="shared" si="7"/>
        <v>34</v>
      </c>
      <c r="B54" s="193">
        <f t="shared" si="4"/>
        <v>66382.527604872739</v>
      </c>
      <c r="C54" s="194">
        <f t="shared" si="8"/>
        <v>-2596.4832082274402</v>
      </c>
      <c r="D54" s="191">
        <f t="shared" si="5"/>
        <v>-2510.3670898590253</v>
      </c>
      <c r="E54" s="191">
        <f t="shared" si="6"/>
        <v>-86.116118368414703</v>
      </c>
      <c r="F54" s="180"/>
    </row>
    <row r="55" spans="1:6" x14ac:dyDescent="0.25">
      <c r="A55" s="173">
        <f t="shared" si="7"/>
        <v>35</v>
      </c>
      <c r="B55" s="193">
        <f t="shared" si="4"/>
        <v>63869.022556151387</v>
      </c>
      <c r="C55" s="194">
        <f t="shared" si="8"/>
        <v>-2596.4832082274402</v>
      </c>
      <c r="D55" s="191">
        <f t="shared" si="5"/>
        <v>-2513.5050487213489</v>
      </c>
      <c r="E55" s="191">
        <f t="shared" si="6"/>
        <v>-82.978159506090932</v>
      </c>
      <c r="F55" s="180"/>
    </row>
    <row r="56" spans="1:6" x14ac:dyDescent="0.25">
      <c r="A56" s="173">
        <f t="shared" si="7"/>
        <v>36</v>
      </c>
      <c r="B56" s="193">
        <f t="shared" si="4"/>
        <v>61352.375626119137</v>
      </c>
      <c r="C56" s="194">
        <f t="shared" si="8"/>
        <v>-2596.4832082274402</v>
      </c>
      <c r="D56" s="191">
        <f t="shared" si="5"/>
        <v>-2516.646930032251</v>
      </c>
      <c r="E56" s="191">
        <f t="shared" si="6"/>
        <v>-79.836278195189252</v>
      </c>
      <c r="F56" s="180"/>
    </row>
    <row r="57" spans="1:6" x14ac:dyDescent="0.25">
      <c r="A57" s="173">
        <f t="shared" si="7"/>
        <v>37</v>
      </c>
      <c r="B57" s="193">
        <f t="shared" si="4"/>
        <v>58832.582887424345</v>
      </c>
      <c r="C57" s="194">
        <f t="shared" si="8"/>
        <v>-2596.4832082274402</v>
      </c>
      <c r="D57" s="191">
        <f t="shared" si="5"/>
        <v>-2519.7927386947908</v>
      </c>
      <c r="E57" s="191">
        <f t="shared" si="6"/>
        <v>-76.690469532648933</v>
      </c>
      <c r="F57" s="180"/>
    </row>
    <row r="58" spans="1:6" x14ac:dyDescent="0.25">
      <c r="A58" s="173">
        <f t="shared" si="7"/>
        <v>38</v>
      </c>
      <c r="B58" s="193">
        <f t="shared" si="4"/>
        <v>56309.64040780619</v>
      </c>
      <c r="C58" s="194">
        <f t="shared" si="8"/>
        <v>-2596.4832082274402</v>
      </c>
      <c r="D58" s="191">
        <f t="shared" si="5"/>
        <v>-2522.9424796181593</v>
      </c>
      <c r="E58" s="191">
        <f t="shared" si="6"/>
        <v>-73.540728609280421</v>
      </c>
      <c r="F58" s="180"/>
    </row>
    <row r="59" spans="1:6" x14ac:dyDescent="0.25">
      <c r="A59" s="173">
        <f t="shared" si="7"/>
        <v>39</v>
      </c>
      <c r="B59" s="193">
        <f t="shared" si="4"/>
        <v>53783.544250088511</v>
      </c>
      <c r="C59" s="194">
        <f t="shared" si="8"/>
        <v>-2596.4832082274402</v>
      </c>
      <c r="D59" s="191">
        <f t="shared" si="5"/>
        <v>-2526.0961577176822</v>
      </c>
      <c r="E59" s="191">
        <f t="shared" si="6"/>
        <v>-70.387050509757742</v>
      </c>
      <c r="F59" s="180"/>
    </row>
    <row r="60" spans="1:6" x14ac:dyDescent="0.25">
      <c r="A60" s="173">
        <f t="shared" si="7"/>
        <v>40</v>
      </c>
      <c r="B60" s="193">
        <f t="shared" si="4"/>
        <v>51254.290472173685</v>
      </c>
      <c r="C60" s="194">
        <f t="shared" si="8"/>
        <v>-2596.4832082274402</v>
      </c>
      <c r="D60" s="191">
        <f t="shared" si="5"/>
        <v>-2529.2537779148292</v>
      </c>
      <c r="E60" s="191">
        <f t="shared" si="6"/>
        <v>-67.229430312610646</v>
      </c>
      <c r="F60" s="180"/>
    </row>
    <row r="61" spans="1:6" x14ac:dyDescent="0.25">
      <c r="A61" s="173">
        <f t="shared" si="7"/>
        <v>41</v>
      </c>
      <c r="B61" s="193">
        <f t="shared" si="4"/>
        <v>48721.875127036459</v>
      </c>
      <c r="C61" s="194">
        <f t="shared" si="8"/>
        <v>-2596.4832082274402</v>
      </c>
      <c r="D61" s="191">
        <f t="shared" si="5"/>
        <v>-2532.4153451372231</v>
      </c>
      <c r="E61" s="191">
        <f t="shared" si="6"/>
        <v>-64.067863090217102</v>
      </c>
      <c r="F61" s="180"/>
    </row>
    <row r="62" spans="1:6" x14ac:dyDescent="0.25">
      <c r="A62" s="173">
        <f t="shared" si="7"/>
        <v>42</v>
      </c>
      <c r="B62" s="193">
        <f t="shared" si="4"/>
        <v>46186.294262717813</v>
      </c>
      <c r="C62" s="194">
        <f t="shared" si="8"/>
        <v>-2596.4832082274402</v>
      </c>
      <c r="D62" s="191">
        <f t="shared" si="5"/>
        <v>-2535.5808643186442</v>
      </c>
      <c r="E62" s="191">
        <f t="shared" si="6"/>
        <v>-60.902343908795572</v>
      </c>
      <c r="F62" s="180"/>
    </row>
    <row r="63" spans="1:6" x14ac:dyDescent="0.25">
      <c r="A63" s="173">
        <f t="shared" si="7"/>
        <v>43</v>
      </c>
      <c r="B63" s="193">
        <f t="shared" si="4"/>
        <v>43647.543922318771</v>
      </c>
      <c r="C63" s="194">
        <f t="shared" si="8"/>
        <v>-2596.4832082274402</v>
      </c>
      <c r="D63" s="191">
        <f t="shared" si="5"/>
        <v>-2538.7503403990427</v>
      </c>
      <c r="E63" s="191">
        <f t="shared" si="6"/>
        <v>-57.732867828397268</v>
      </c>
      <c r="F63" s="180"/>
    </row>
    <row r="64" spans="1:6" x14ac:dyDescent="0.25">
      <c r="A64" s="173">
        <f t="shared" si="7"/>
        <v>44</v>
      </c>
      <c r="B64" s="193">
        <f t="shared" si="4"/>
        <v>41105.620143994231</v>
      </c>
      <c r="C64" s="194">
        <f t="shared" si="8"/>
        <v>-2596.4832082274402</v>
      </c>
      <c r="D64" s="191">
        <f t="shared" si="5"/>
        <v>-2541.9237783245412</v>
      </c>
      <c r="E64" s="191">
        <f t="shared" si="6"/>
        <v>-54.559429902898465</v>
      </c>
      <c r="F64" s="180"/>
    </row>
    <row r="65" spans="1:6" x14ac:dyDescent="0.25">
      <c r="A65" s="173">
        <f t="shared" si="7"/>
        <v>45</v>
      </c>
      <c r="B65" s="193">
        <f t="shared" si="4"/>
        <v>38560.518960946785</v>
      </c>
      <c r="C65" s="194">
        <f t="shared" si="8"/>
        <v>-2596.4832082274402</v>
      </c>
      <c r="D65" s="191">
        <f t="shared" si="5"/>
        <v>-2545.1011830474472</v>
      </c>
      <c r="E65" s="191">
        <f t="shared" si="6"/>
        <v>-51.382025179992787</v>
      </c>
      <c r="F65" s="180"/>
    </row>
    <row r="66" spans="1:6" x14ac:dyDescent="0.25">
      <c r="A66" s="173">
        <f t="shared" si="7"/>
        <v>46</v>
      </c>
      <c r="B66" s="193">
        <f t="shared" si="4"/>
        <v>36012.23640142053</v>
      </c>
      <c r="C66" s="194">
        <f t="shared" si="8"/>
        <v>-2596.4832082274402</v>
      </c>
      <c r="D66" s="191">
        <f t="shared" si="5"/>
        <v>-2548.2825595262566</v>
      </c>
      <c r="E66" s="191">
        <f t="shared" si="6"/>
        <v>-48.200648701183475</v>
      </c>
      <c r="F66" s="180"/>
    </row>
    <row r="67" spans="1:6" x14ac:dyDescent="0.25">
      <c r="A67" s="173">
        <f t="shared" si="7"/>
        <v>47</v>
      </c>
      <c r="B67" s="193">
        <f t="shared" si="4"/>
        <v>33460.76848869487</v>
      </c>
      <c r="C67" s="194">
        <f t="shared" si="8"/>
        <v>-2596.4832082274402</v>
      </c>
      <c r="D67" s="191">
        <f t="shared" si="5"/>
        <v>-2551.4679127256641</v>
      </c>
      <c r="E67" s="191">
        <f t="shared" si="6"/>
        <v>-45.015295501775654</v>
      </c>
      <c r="F67" s="180"/>
    </row>
    <row r="68" spans="1:6" x14ac:dyDescent="0.25">
      <c r="A68" s="173">
        <f t="shared" si="7"/>
        <v>48</v>
      </c>
      <c r="B68" s="193">
        <f t="shared" si="4"/>
        <v>30906.111241078299</v>
      </c>
      <c r="C68" s="194">
        <f t="shared" si="8"/>
        <v>-2596.4832082274402</v>
      </c>
      <c r="D68" s="191">
        <f t="shared" si="5"/>
        <v>-2554.6572476165716</v>
      </c>
      <c r="E68" s="191">
        <f t="shared" si="6"/>
        <v>-41.82596061086857</v>
      </c>
      <c r="F68" s="180"/>
    </row>
    <row r="69" spans="1:6" x14ac:dyDescent="0.25">
      <c r="A69" s="173">
        <f t="shared" si="7"/>
        <v>49</v>
      </c>
      <c r="B69" s="193">
        <f t="shared" si="4"/>
        <v>28348.260671902208</v>
      </c>
      <c r="C69" s="194">
        <f t="shared" si="8"/>
        <v>-2596.4832082274402</v>
      </c>
      <c r="D69" s="191">
        <f t="shared" si="5"/>
        <v>-2557.850569176092</v>
      </c>
      <c r="E69" s="191">
        <f t="shared" si="6"/>
        <v>-38.632639051347859</v>
      </c>
      <c r="F69" s="180"/>
    </row>
    <row r="70" spans="1:6" x14ac:dyDescent="0.25">
      <c r="A70" s="173">
        <f t="shared" si="7"/>
        <v>50</v>
      </c>
      <c r="B70" s="193">
        <f t="shared" si="4"/>
        <v>25787.212789514644</v>
      </c>
      <c r="C70" s="194">
        <f t="shared" si="8"/>
        <v>-2596.4832082274402</v>
      </c>
      <c r="D70" s="191">
        <f t="shared" si="5"/>
        <v>-2561.0478823875624</v>
      </c>
      <c r="E70" s="191">
        <f t="shared" si="6"/>
        <v>-35.435325839877748</v>
      </c>
      <c r="F70" s="180"/>
    </row>
    <row r="71" spans="1:6" x14ac:dyDescent="0.25">
      <c r="A71" s="173">
        <f t="shared" si="7"/>
        <v>51</v>
      </c>
      <c r="B71" s="193">
        <f t="shared" si="4"/>
        <v>23222.963597274098</v>
      </c>
      <c r="C71" s="194">
        <f t="shared" si="8"/>
        <v>-2596.4832082274402</v>
      </c>
      <c r="D71" s="191">
        <f t="shared" si="5"/>
        <v>-2564.2491922405466</v>
      </c>
      <c r="E71" s="191">
        <f t="shared" si="6"/>
        <v>-32.23401598689329</v>
      </c>
      <c r="F71" s="180"/>
    </row>
    <row r="72" spans="1:6" x14ac:dyDescent="0.25">
      <c r="A72" s="173">
        <f t="shared" si="7"/>
        <v>52</v>
      </c>
      <c r="B72" s="193">
        <f t="shared" si="4"/>
        <v>20655.509093543249</v>
      </c>
      <c r="C72" s="194">
        <f t="shared" si="8"/>
        <v>-2596.4832082274402</v>
      </c>
      <c r="D72" s="191">
        <f t="shared" si="5"/>
        <v>-2567.4545037308476</v>
      </c>
      <c r="E72" s="191">
        <f t="shared" si="6"/>
        <v>-29.028704496592606</v>
      </c>
      <c r="F72" s="180"/>
    </row>
    <row r="73" spans="1:6" x14ac:dyDescent="0.25">
      <c r="A73" s="173">
        <f t="shared" si="7"/>
        <v>53</v>
      </c>
      <c r="B73" s="193">
        <f t="shared" si="4"/>
        <v>18084.845271682738</v>
      </c>
      <c r="C73" s="194">
        <f t="shared" si="8"/>
        <v>-2596.4832082274402</v>
      </c>
      <c r="D73" s="191">
        <f t="shared" si="5"/>
        <v>-2570.6638218605108</v>
      </c>
      <c r="E73" s="191">
        <f t="shared" si="6"/>
        <v>-25.819386366929052</v>
      </c>
      <c r="F73" s="180"/>
    </row>
    <row r="74" spans="1:6" x14ac:dyDescent="0.25">
      <c r="A74" s="173">
        <f t="shared" si="7"/>
        <v>54</v>
      </c>
      <c r="B74" s="193">
        <f t="shared" si="4"/>
        <v>15510.968120044901</v>
      </c>
      <c r="C74" s="194">
        <f t="shared" si="8"/>
        <v>-2596.4832082274402</v>
      </c>
      <c r="D74" s="191">
        <f t="shared" si="5"/>
        <v>-2573.8771516378365</v>
      </c>
      <c r="E74" s="191">
        <f t="shared" si="6"/>
        <v>-22.606056589603412</v>
      </c>
      <c r="F74" s="180"/>
    </row>
    <row r="75" spans="1:6" x14ac:dyDescent="0.25">
      <c r="A75" s="173">
        <f t="shared" si="7"/>
        <v>55</v>
      </c>
      <c r="B75" s="193">
        <f t="shared" si="4"/>
        <v>12933.873621967517</v>
      </c>
      <c r="C75" s="194">
        <f t="shared" si="8"/>
        <v>-2596.4832082274402</v>
      </c>
      <c r="D75" s="191">
        <f t="shared" si="5"/>
        <v>-2577.0944980773838</v>
      </c>
      <c r="E75" s="191">
        <f t="shared" si="6"/>
        <v>-19.388710150056117</v>
      </c>
      <c r="F75" s="180"/>
    </row>
    <row r="76" spans="1:6" x14ac:dyDescent="0.25">
      <c r="A76" s="173">
        <f t="shared" si="7"/>
        <v>56</v>
      </c>
      <c r="B76" s="193">
        <f t="shared" si="4"/>
        <v>10353.557755767537</v>
      </c>
      <c r="C76" s="194">
        <f t="shared" si="8"/>
        <v>-2596.4832082274402</v>
      </c>
      <c r="D76" s="191">
        <f t="shared" si="5"/>
        <v>-2580.3158661999805</v>
      </c>
      <c r="E76" s="191">
        <f t="shared" si="6"/>
        <v>-16.167342027459387</v>
      </c>
      <c r="F76" s="180"/>
    </row>
    <row r="77" spans="1:6" x14ac:dyDescent="0.25">
      <c r="A77" s="173">
        <f t="shared" si="7"/>
        <v>57</v>
      </c>
      <c r="B77" s="193">
        <f t="shared" si="4"/>
        <v>7770.0164947348067</v>
      </c>
      <c r="C77" s="194">
        <f t="shared" si="8"/>
        <v>-2596.4832082274402</v>
      </c>
      <c r="D77" s="191">
        <f t="shared" si="5"/>
        <v>-2583.5412610327303</v>
      </c>
      <c r="E77" s="191">
        <f t="shared" si="6"/>
        <v>-12.94194719470941</v>
      </c>
      <c r="F77" s="180"/>
    </row>
    <row r="78" spans="1:6" x14ac:dyDescent="0.25">
      <c r="A78" s="173">
        <f t="shared" si="7"/>
        <v>58</v>
      </c>
      <c r="B78" s="193">
        <f t="shared" si="4"/>
        <v>5183.2458071257852</v>
      </c>
      <c r="C78" s="194">
        <f t="shared" si="8"/>
        <v>-2596.4832082274402</v>
      </c>
      <c r="D78" s="191">
        <f t="shared" si="5"/>
        <v>-2586.7706876090215</v>
      </c>
      <c r="E78" s="191">
        <f t="shared" si="6"/>
        <v>-9.7125206184184982</v>
      </c>
      <c r="F78" s="180"/>
    </row>
    <row r="79" spans="1:6" x14ac:dyDescent="0.25">
      <c r="A79" s="173">
        <f t="shared" si="7"/>
        <v>59</v>
      </c>
      <c r="B79" s="193">
        <f t="shared" si="4"/>
        <v>2593.2416561572527</v>
      </c>
      <c r="C79" s="194">
        <f t="shared" si="8"/>
        <v>-2596.4832082274402</v>
      </c>
      <c r="D79" s="191">
        <f t="shared" si="5"/>
        <v>-2590.0041509685325</v>
      </c>
      <c r="E79" s="191">
        <f t="shared" si="6"/>
        <v>-6.4790572589072202</v>
      </c>
      <c r="F79" s="180"/>
    </row>
    <row r="80" spans="1:6" x14ac:dyDescent="0.25">
      <c r="A80" s="173">
        <f t="shared" si="7"/>
        <v>60</v>
      </c>
      <c r="B80" s="193">
        <f t="shared" si="4"/>
        <v>9.0949470177292824E-12</v>
      </c>
      <c r="C80" s="194">
        <f t="shared" si="8"/>
        <v>-2596.4832082274402</v>
      </c>
      <c r="D80" s="191">
        <f t="shared" si="5"/>
        <v>-2593.2416561572436</v>
      </c>
      <c r="E80" s="191">
        <f t="shared" si="6"/>
        <v>-3.2415520701965548</v>
      </c>
      <c r="F80" s="180"/>
    </row>
    <row r="81" spans="3:3" x14ac:dyDescent="0.25">
      <c r="C81" s="195"/>
    </row>
    <row r="82" spans="3:3" x14ac:dyDescent="0.25">
      <c r="C82" s="195"/>
    </row>
    <row r="83" spans="3:3" x14ac:dyDescent="0.25">
      <c r="C83" s="195"/>
    </row>
    <row r="84" spans="3:3" x14ac:dyDescent="0.25">
      <c r="C84" s="195"/>
    </row>
    <row r="85" spans="3:3" x14ac:dyDescent="0.25">
      <c r="C85" s="195"/>
    </row>
    <row r="86" spans="3:3" x14ac:dyDescent="0.25">
      <c r="C86" s="195"/>
    </row>
    <row r="87" spans="3:3" x14ac:dyDescent="0.25">
      <c r="C87" s="195"/>
    </row>
    <row r="88" spans="3:3" x14ac:dyDescent="0.25">
      <c r="C88" s="195"/>
    </row>
    <row r="89" spans="3:3" x14ac:dyDescent="0.25">
      <c r="C89" s="195"/>
    </row>
    <row r="90" spans="3:3" x14ac:dyDescent="0.25">
      <c r="C90" s="195"/>
    </row>
    <row r="91" spans="3:3" x14ac:dyDescent="0.25">
      <c r="C91" s="195"/>
    </row>
    <row r="92" spans="3:3" x14ac:dyDescent="0.25">
      <c r="C92" s="195"/>
    </row>
    <row r="93" spans="3:3" x14ac:dyDescent="0.25">
      <c r="C93" s="195"/>
    </row>
    <row r="94" spans="3:3" x14ac:dyDescent="0.25">
      <c r="C94" s="195"/>
    </row>
    <row r="95" spans="3:3" x14ac:dyDescent="0.25">
      <c r="C95" s="195"/>
    </row>
    <row r="96" spans="3:3" x14ac:dyDescent="0.25">
      <c r="C96" s="195"/>
    </row>
    <row r="97" spans="3:3" x14ac:dyDescent="0.25">
      <c r="C97" s="195"/>
    </row>
    <row r="98" spans="3:3" x14ac:dyDescent="0.25">
      <c r="C98" s="195"/>
    </row>
    <row r="99" spans="3:3" x14ac:dyDescent="0.25">
      <c r="C99" s="195"/>
    </row>
    <row r="100" spans="3:3" x14ac:dyDescent="0.25">
      <c r="C100" s="195"/>
    </row>
    <row r="101" spans="3:3" x14ac:dyDescent="0.25">
      <c r="C101" s="195"/>
    </row>
    <row r="102" spans="3:3" x14ac:dyDescent="0.25">
      <c r="C102" s="195"/>
    </row>
    <row r="103" spans="3:3" x14ac:dyDescent="0.25">
      <c r="C103" s="195"/>
    </row>
    <row r="104" spans="3:3" x14ac:dyDescent="0.25">
      <c r="C104" s="195"/>
    </row>
    <row r="105" spans="3:3" x14ac:dyDescent="0.25">
      <c r="C105" s="195"/>
    </row>
    <row r="106" spans="3:3" x14ac:dyDescent="0.25">
      <c r="C106" s="195"/>
    </row>
    <row r="107" spans="3:3" x14ac:dyDescent="0.25">
      <c r="C107" s="195"/>
    </row>
    <row r="108" spans="3:3" x14ac:dyDescent="0.25">
      <c r="C108" s="195"/>
    </row>
    <row r="109" spans="3:3" x14ac:dyDescent="0.25">
      <c r="C109" s="195"/>
    </row>
    <row r="110" spans="3:3" x14ac:dyDescent="0.25">
      <c r="C110" s="195"/>
    </row>
    <row r="111" spans="3:3" x14ac:dyDescent="0.25">
      <c r="C111" s="195"/>
    </row>
    <row r="112" spans="3:3" x14ac:dyDescent="0.25">
      <c r="C112" s="195"/>
    </row>
    <row r="113" spans="3:3" x14ac:dyDescent="0.25">
      <c r="C113" s="195"/>
    </row>
    <row r="114" spans="3:3" x14ac:dyDescent="0.25">
      <c r="C114" s="195"/>
    </row>
    <row r="115" spans="3:3" x14ac:dyDescent="0.25">
      <c r="C115" s="195"/>
    </row>
    <row r="116" spans="3:3" x14ac:dyDescent="0.25">
      <c r="C116" s="195"/>
    </row>
    <row r="117" spans="3:3" x14ac:dyDescent="0.25">
      <c r="C117" s="195"/>
    </row>
    <row r="118" spans="3:3" x14ac:dyDescent="0.25">
      <c r="C118" s="195"/>
    </row>
    <row r="119" spans="3:3" x14ac:dyDescent="0.25">
      <c r="C119" s="195"/>
    </row>
    <row r="120" spans="3:3" x14ac:dyDescent="0.25">
      <c r="C120" s="195"/>
    </row>
    <row r="121" spans="3:3" x14ac:dyDescent="0.25">
      <c r="C121" s="195"/>
    </row>
    <row r="122" spans="3:3" x14ac:dyDescent="0.25">
      <c r="C122" s="195"/>
    </row>
    <row r="123" spans="3:3" x14ac:dyDescent="0.25">
      <c r="C123" s="195"/>
    </row>
    <row r="124" spans="3:3" x14ac:dyDescent="0.25">
      <c r="C124" s="195"/>
    </row>
    <row r="125" spans="3:3" x14ac:dyDescent="0.25">
      <c r="C125" s="195"/>
    </row>
    <row r="126" spans="3:3" x14ac:dyDescent="0.25">
      <c r="C126" s="195"/>
    </row>
    <row r="127" spans="3:3" x14ac:dyDescent="0.25">
      <c r="C127" s="195"/>
    </row>
    <row r="128" spans="3:3" x14ac:dyDescent="0.25">
      <c r="C128" s="195"/>
    </row>
    <row r="129" spans="3:3" x14ac:dyDescent="0.25">
      <c r="C129" s="195"/>
    </row>
    <row r="130" spans="3:3" x14ac:dyDescent="0.25">
      <c r="C130" s="195"/>
    </row>
    <row r="131" spans="3:3" x14ac:dyDescent="0.25">
      <c r="C131" s="195"/>
    </row>
    <row r="132" spans="3:3" x14ac:dyDescent="0.25">
      <c r="C132" s="195"/>
    </row>
    <row r="133" spans="3:3" x14ac:dyDescent="0.25">
      <c r="C133" s="195"/>
    </row>
    <row r="134" spans="3:3" x14ac:dyDescent="0.25">
      <c r="C134" s="195"/>
    </row>
    <row r="135" spans="3:3" x14ac:dyDescent="0.25">
      <c r="C135" s="195"/>
    </row>
    <row r="136" spans="3:3" x14ac:dyDescent="0.25">
      <c r="C136" s="195"/>
    </row>
    <row r="137" spans="3:3" x14ac:dyDescent="0.25">
      <c r="C137" s="195"/>
    </row>
    <row r="138" spans="3:3" x14ac:dyDescent="0.25">
      <c r="C138" s="195"/>
    </row>
    <row r="139" spans="3:3" x14ac:dyDescent="0.25">
      <c r="C139" s="195"/>
    </row>
    <row r="140" spans="3:3" x14ac:dyDescent="0.25">
      <c r="C140" s="195"/>
    </row>
    <row r="141" spans="3:3" x14ac:dyDescent="0.25">
      <c r="C141" s="195"/>
    </row>
    <row r="142" spans="3:3" x14ac:dyDescent="0.25">
      <c r="C142" s="195"/>
    </row>
    <row r="143" spans="3:3" x14ac:dyDescent="0.25">
      <c r="C143" s="195"/>
    </row>
    <row r="144" spans="3:3" x14ac:dyDescent="0.25">
      <c r="C144" s="195"/>
    </row>
    <row r="145" spans="3:3" x14ac:dyDescent="0.25">
      <c r="C145" s="195"/>
    </row>
    <row r="146" spans="3:3" x14ac:dyDescent="0.25">
      <c r="C146" s="195"/>
    </row>
    <row r="147" spans="3:3" x14ac:dyDescent="0.25">
      <c r="C147" s="195"/>
    </row>
    <row r="148" spans="3:3" x14ac:dyDescent="0.25">
      <c r="C148" s="195"/>
    </row>
    <row r="149" spans="3:3" x14ac:dyDescent="0.25">
      <c r="C149" s="195"/>
    </row>
    <row r="150" spans="3:3" x14ac:dyDescent="0.25">
      <c r="C150" s="195"/>
    </row>
    <row r="151" spans="3:3" x14ac:dyDescent="0.25">
      <c r="C151" s="195"/>
    </row>
    <row r="152" spans="3:3" x14ac:dyDescent="0.25">
      <c r="C152" s="195"/>
    </row>
    <row r="153" spans="3:3" x14ac:dyDescent="0.25">
      <c r="C153" s="195"/>
    </row>
    <row r="154" spans="3:3" x14ac:dyDescent="0.25">
      <c r="C154" s="195"/>
    </row>
    <row r="155" spans="3:3" x14ac:dyDescent="0.25">
      <c r="C155" s="195"/>
    </row>
    <row r="156" spans="3:3" x14ac:dyDescent="0.25">
      <c r="C156" s="195"/>
    </row>
    <row r="157" spans="3:3" x14ac:dyDescent="0.25">
      <c r="C157" s="195"/>
    </row>
    <row r="158" spans="3:3" x14ac:dyDescent="0.25">
      <c r="C158" s="195"/>
    </row>
    <row r="159" spans="3:3" x14ac:dyDescent="0.25">
      <c r="C159" s="195"/>
    </row>
    <row r="160" spans="3:3" x14ac:dyDescent="0.25">
      <c r="C160" s="195"/>
    </row>
    <row r="161" spans="3:3" x14ac:dyDescent="0.25">
      <c r="C161" s="195"/>
    </row>
    <row r="162" spans="3:3" x14ac:dyDescent="0.25">
      <c r="C162" s="195"/>
    </row>
    <row r="163" spans="3:3" x14ac:dyDescent="0.25">
      <c r="C163" s="195"/>
    </row>
    <row r="164" spans="3:3" x14ac:dyDescent="0.25">
      <c r="C164" s="195"/>
    </row>
  </sheetData>
  <printOptions horizontalCentered="1" verticalCentered="1"/>
  <pageMargins left="0.75" right="0.75" top="1" bottom="0.54" header="0" footer="0"/>
  <pageSetup paperSize="9" scale="110" orientation="portrait" horizontalDpi="360" verticalDpi="360" r:id="rId1"/>
  <headerFooter alignWithMargins="0">
    <oddHeader>&amp;CLab para reiniciar tu negocio: recetas de gestión con Ferran Adrià</oddHeader>
    <oddFooter>&amp;C© 2020, elBullifoundation, todos los derechos reservados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80DA-AABC-4385-8808-EDBDE89CB544}">
  <dimension ref="A2:O41"/>
  <sheetViews>
    <sheetView topLeftCell="A19" zoomScaleNormal="100" workbookViewId="0">
      <selection activeCell="E41" sqref="E41"/>
    </sheetView>
  </sheetViews>
  <sheetFormatPr baseColWidth="10" defaultRowHeight="14.5" x14ac:dyDescent="0.35"/>
  <cols>
    <col min="1" max="1" width="4.1796875" customWidth="1"/>
    <col min="2" max="2" width="30.36328125" bestFit="1" customWidth="1"/>
    <col min="3" max="3" width="12.54296875" bestFit="1" customWidth="1"/>
    <col min="6" max="6" width="11" bestFit="1" customWidth="1"/>
    <col min="7" max="7" width="11.54296875" bestFit="1" customWidth="1"/>
    <col min="8" max="8" width="11" bestFit="1" customWidth="1"/>
    <col min="12" max="12" width="11" bestFit="1" customWidth="1"/>
    <col min="14" max="14" width="11" bestFit="1" customWidth="1"/>
    <col min="15" max="15" width="11.54296875" bestFit="1" customWidth="1"/>
  </cols>
  <sheetData>
    <row r="2" spans="1:3" x14ac:dyDescent="0.35">
      <c r="A2" t="s">
        <v>245</v>
      </c>
    </row>
    <row r="4" spans="1:3" x14ac:dyDescent="0.35">
      <c r="A4" s="1" t="s">
        <v>238</v>
      </c>
      <c r="B4" s="1"/>
      <c r="C4" s="27">
        <f>+'RDO EXPLOTACION'!O43</f>
        <v>121258.90305000008</v>
      </c>
    </row>
    <row r="5" spans="1:3" x14ac:dyDescent="0.35">
      <c r="A5" s="1" t="s">
        <v>218</v>
      </c>
      <c r="B5" s="1"/>
      <c r="C5" s="27">
        <f>+'R.FINANCIEROS'!V7</f>
        <v>-2050.4284636811758</v>
      </c>
    </row>
    <row r="6" spans="1:3" x14ac:dyDescent="0.35">
      <c r="A6" s="1" t="s">
        <v>239</v>
      </c>
      <c r="B6" s="1"/>
      <c r="C6" s="27">
        <v>-45000</v>
      </c>
    </row>
    <row r="7" spans="1:3" x14ac:dyDescent="0.35">
      <c r="A7" s="1" t="s">
        <v>240</v>
      </c>
      <c r="B7" s="1"/>
      <c r="C7" s="27">
        <f>+C4+C5+C6</f>
        <v>74208.474586318902</v>
      </c>
    </row>
    <row r="8" spans="1:3" x14ac:dyDescent="0.35">
      <c r="A8" s="202" t="s">
        <v>244</v>
      </c>
      <c r="B8" s="202"/>
      <c r="C8" s="203">
        <f>+C7*0.25</f>
        <v>18552.118646579725</v>
      </c>
    </row>
    <row r="12" spans="1:3" x14ac:dyDescent="0.35">
      <c r="A12" t="s">
        <v>246</v>
      </c>
    </row>
    <row r="14" spans="1:3" x14ac:dyDescent="0.35">
      <c r="A14" t="s">
        <v>247</v>
      </c>
    </row>
    <row r="15" spans="1:3" x14ac:dyDescent="0.35">
      <c r="A15" t="s">
        <v>248</v>
      </c>
    </row>
    <row r="16" spans="1:3" x14ac:dyDescent="0.35">
      <c r="A16" t="s">
        <v>249</v>
      </c>
    </row>
    <row r="17" spans="1:7" x14ac:dyDescent="0.35">
      <c r="A17" t="s">
        <v>250</v>
      </c>
    </row>
    <row r="19" spans="1:7" x14ac:dyDescent="0.35">
      <c r="A19" t="s">
        <v>254</v>
      </c>
    </row>
    <row r="20" spans="1:7" x14ac:dyDescent="0.35">
      <c r="B20" t="s">
        <v>252</v>
      </c>
      <c r="C20" s="197">
        <v>15500</v>
      </c>
    </row>
    <row r="21" spans="1:7" x14ac:dyDescent="0.35">
      <c r="B21" t="s">
        <v>253</v>
      </c>
      <c r="C21" s="197">
        <v>16750</v>
      </c>
    </row>
    <row r="23" spans="1:7" x14ac:dyDescent="0.35">
      <c r="A23" t="s">
        <v>251</v>
      </c>
    </row>
    <row r="25" spans="1:7" x14ac:dyDescent="0.35">
      <c r="A25" t="s">
        <v>256</v>
      </c>
    </row>
    <row r="26" spans="1:7" x14ac:dyDescent="0.35">
      <c r="B26" t="s">
        <v>63</v>
      </c>
      <c r="C26" s="197">
        <f>+C20*0.25</f>
        <v>3875</v>
      </c>
      <c r="G26" s="197">
        <v>3000</v>
      </c>
    </row>
    <row r="27" spans="1:7" x14ac:dyDescent="0.35">
      <c r="B27" t="s">
        <v>69</v>
      </c>
      <c r="C27" s="197">
        <f>+C21*0.25</f>
        <v>4187.5</v>
      </c>
      <c r="G27" s="196">
        <f>+G28</f>
        <v>3875</v>
      </c>
    </row>
    <row r="28" spans="1:7" x14ac:dyDescent="0.35">
      <c r="B28" t="s">
        <v>71</v>
      </c>
      <c r="C28" s="197">
        <f>+C27</f>
        <v>4187.5</v>
      </c>
      <c r="G28" s="196">
        <f>+C26</f>
        <v>3875</v>
      </c>
    </row>
    <row r="29" spans="1:7" x14ac:dyDescent="0.35">
      <c r="A29" t="s">
        <v>257</v>
      </c>
      <c r="C29" s="197"/>
    </row>
    <row r="30" spans="1:7" x14ac:dyDescent="0.35">
      <c r="B30" t="s">
        <v>255</v>
      </c>
      <c r="C30" s="197">
        <f>+C8-C26-C27-C28</f>
        <v>6302.1186465797255</v>
      </c>
      <c r="G30" s="197">
        <v>4750</v>
      </c>
    </row>
    <row r="32" spans="1:7" x14ac:dyDescent="0.35">
      <c r="B32" t="s">
        <v>72</v>
      </c>
      <c r="C32" s="196">
        <f>SUM(C26:C31)</f>
        <v>18552.118646579725</v>
      </c>
      <c r="G32" s="197">
        <f>SUM(G26:G31)</f>
        <v>15500</v>
      </c>
    </row>
    <row r="37" spans="1:15" x14ac:dyDescent="0.35">
      <c r="C37" s="176" t="s">
        <v>60</v>
      </c>
      <c r="D37" s="176" t="s">
        <v>61</v>
      </c>
      <c r="E37" s="176" t="s">
        <v>62</v>
      </c>
      <c r="F37" s="176" t="s">
        <v>63</v>
      </c>
      <c r="G37" s="176" t="s">
        <v>64</v>
      </c>
      <c r="H37" s="176" t="s">
        <v>65</v>
      </c>
      <c r="I37" s="176" t="s">
        <v>66</v>
      </c>
      <c r="J37" s="176" t="s">
        <v>67</v>
      </c>
      <c r="K37" s="176" t="s">
        <v>68</v>
      </c>
      <c r="L37" s="176" t="s">
        <v>69</v>
      </c>
      <c r="M37" s="176" t="s">
        <v>70</v>
      </c>
      <c r="N37" s="176" t="s">
        <v>71</v>
      </c>
      <c r="O37" s="176" t="s">
        <v>72</v>
      </c>
    </row>
    <row r="39" spans="1:15" s="31" customFormat="1" x14ac:dyDescent="0.35">
      <c r="A39" s="200" t="s">
        <v>241</v>
      </c>
      <c r="B39" s="200"/>
      <c r="C39" s="201">
        <f>SUM(C40:C41)</f>
        <v>0</v>
      </c>
      <c r="D39" s="201">
        <f t="shared" ref="D39:N39" si="0">SUM(D40:D41)</f>
        <v>0</v>
      </c>
      <c r="E39" s="201">
        <f t="shared" si="0"/>
        <v>0</v>
      </c>
      <c r="F39" s="201">
        <f t="shared" si="0"/>
        <v>-3875</v>
      </c>
      <c r="G39" s="201">
        <f t="shared" si="0"/>
        <v>0</v>
      </c>
      <c r="H39" s="201">
        <f t="shared" si="0"/>
        <v>0</v>
      </c>
      <c r="I39" s="201">
        <f t="shared" si="0"/>
        <v>-4750</v>
      </c>
      <c r="J39" s="201">
        <f t="shared" si="0"/>
        <v>0</v>
      </c>
      <c r="K39" s="201">
        <f t="shared" si="0"/>
        <v>0</v>
      </c>
      <c r="L39" s="201">
        <f t="shared" si="0"/>
        <v>-4187.5</v>
      </c>
      <c r="M39" s="201">
        <f t="shared" si="0"/>
        <v>0</v>
      </c>
      <c r="N39" s="201">
        <f t="shared" si="0"/>
        <v>-4187.5</v>
      </c>
      <c r="O39" s="201">
        <f>SUM(C39:N39)</f>
        <v>-17000</v>
      </c>
    </row>
    <row r="40" spans="1:15" x14ac:dyDescent="0.35">
      <c r="B40" s="198" t="s">
        <v>242</v>
      </c>
      <c r="C40" s="199"/>
      <c r="D40" s="199"/>
      <c r="E40" s="199"/>
      <c r="F40" s="199">
        <v>-3875</v>
      </c>
      <c r="G40" s="199"/>
      <c r="H40" s="199"/>
      <c r="I40" s="199"/>
      <c r="J40" s="199"/>
      <c r="K40" s="199"/>
      <c r="L40" s="199">
        <f>-C27</f>
        <v>-4187.5</v>
      </c>
      <c r="M40" s="199"/>
      <c r="N40" s="199">
        <f>+L40</f>
        <v>-4187.5</v>
      </c>
      <c r="O40" s="199">
        <f t="shared" ref="O40:O41" si="1">SUM(C40:N40)</f>
        <v>-12250</v>
      </c>
    </row>
    <row r="41" spans="1:15" x14ac:dyDescent="0.35">
      <c r="B41" s="1" t="s">
        <v>243</v>
      </c>
      <c r="C41" s="27"/>
      <c r="D41" s="27"/>
      <c r="E41" s="27"/>
      <c r="F41" s="27"/>
      <c r="G41" s="27"/>
      <c r="H41" s="27"/>
      <c r="I41" s="27">
        <v>-4750</v>
      </c>
      <c r="J41" s="27"/>
      <c r="K41" s="27"/>
      <c r="L41" s="27"/>
      <c r="M41" s="27"/>
      <c r="N41" s="27"/>
      <c r="O41" s="27">
        <f t="shared" si="1"/>
        <v>-4750</v>
      </c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68FD-61F3-4391-8AAC-8ED874614931}">
  <dimension ref="A2:P12"/>
  <sheetViews>
    <sheetView zoomScaleNormal="100" workbookViewId="0">
      <selection activeCell="B8" sqref="B8"/>
    </sheetView>
  </sheetViews>
  <sheetFormatPr baseColWidth="10" defaultRowHeight="14.5" x14ac:dyDescent="0.35"/>
  <cols>
    <col min="1" max="1" width="5.1796875" customWidth="1"/>
    <col min="2" max="2" width="40.1796875" bestFit="1" customWidth="1"/>
    <col min="3" max="3" width="11" bestFit="1" customWidth="1"/>
    <col min="4" max="4" width="11.54296875" bestFit="1" customWidth="1"/>
    <col min="5" max="9" width="11" bestFit="1" customWidth="1"/>
    <col min="10" max="10" width="11.54296875" bestFit="1" customWidth="1"/>
    <col min="11" max="14" width="11" bestFit="1" customWidth="1"/>
    <col min="15" max="15" width="11.7265625" bestFit="1" customWidth="1"/>
  </cols>
  <sheetData>
    <row r="2" spans="1:16" x14ac:dyDescent="0.35">
      <c r="C2" s="176" t="s">
        <v>60</v>
      </c>
      <c r="D2" s="176" t="s">
        <v>61</v>
      </c>
      <c r="E2" s="176" t="s">
        <v>62</v>
      </c>
      <c r="F2" s="176" t="s">
        <v>63</v>
      </c>
      <c r="G2" s="176" t="s">
        <v>64</v>
      </c>
      <c r="H2" s="176" t="s">
        <v>65</v>
      </c>
      <c r="I2" s="176" t="s">
        <v>66</v>
      </c>
      <c r="J2" s="176" t="s">
        <v>67</v>
      </c>
      <c r="K2" s="176" t="s">
        <v>68</v>
      </c>
      <c r="L2" s="176" t="s">
        <v>69</v>
      </c>
      <c r="M2" s="176" t="s">
        <v>70</v>
      </c>
      <c r="N2" s="176" t="s">
        <v>71</v>
      </c>
      <c r="O2" s="176" t="s">
        <v>72</v>
      </c>
    </row>
    <row r="3" spans="1:16" x14ac:dyDescent="0.35"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31" customFormat="1" x14ac:dyDescent="0.35">
      <c r="A4" s="200" t="s">
        <v>258</v>
      </c>
      <c r="B4" s="200"/>
      <c r="C4" s="208">
        <f>SUM(C5:C9)</f>
        <v>-7408.9832082274406</v>
      </c>
      <c r="D4" s="208">
        <f t="shared" ref="D4:O4" si="0">SUM(D5:D9)</f>
        <v>-17411.994437237725</v>
      </c>
      <c r="E4" s="208">
        <f t="shared" si="0"/>
        <v>-2415.0094302842713</v>
      </c>
      <c r="F4" s="208">
        <f t="shared" si="0"/>
        <v>-2418.0281920721268</v>
      </c>
      <c r="G4" s="208">
        <f t="shared" si="0"/>
        <v>-2421.0507273122171</v>
      </c>
      <c r="H4" s="208">
        <f t="shared" si="0"/>
        <v>-8424.0770407213568</v>
      </c>
      <c r="I4" s="208">
        <f t="shared" si="0"/>
        <v>-2427.1071370222589</v>
      </c>
      <c r="J4" s="208">
        <f t="shared" si="0"/>
        <v>-14430.141020943536</v>
      </c>
      <c r="K4" s="208">
        <f t="shared" si="0"/>
        <v>-2433.1786972197165</v>
      </c>
      <c r="L4" s="208">
        <f t="shared" si="0"/>
        <v>-2436.2201705912407</v>
      </c>
      <c r="M4" s="208">
        <f t="shared" si="0"/>
        <v>-2439.2654458044799</v>
      </c>
      <c r="N4" s="208">
        <f t="shared" si="0"/>
        <v>-2442.3145276117352</v>
      </c>
      <c r="O4" s="208">
        <f t="shared" si="0"/>
        <v>-67107.370035048109</v>
      </c>
    </row>
    <row r="5" spans="1:16" x14ac:dyDescent="0.35">
      <c r="B5" s="1" t="s">
        <v>259</v>
      </c>
      <c r="C5" s="205">
        <v>0</v>
      </c>
      <c r="D5" s="205">
        <v>0</v>
      </c>
      <c r="E5" s="205">
        <v>0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6">
        <f>SUM(C5:N5)</f>
        <v>0</v>
      </c>
    </row>
    <row r="6" spans="1:16" x14ac:dyDescent="0.35">
      <c r="B6" s="1" t="s">
        <v>260</v>
      </c>
      <c r="C6" s="207">
        <f>+'R.FINANCIEROS'!J23</f>
        <v>-2408.9832082274402</v>
      </c>
      <c r="D6" s="207">
        <f>+'R.FINANCIEROS'!K23</f>
        <v>-2411.9944372377245</v>
      </c>
      <c r="E6" s="207">
        <f>+'R.FINANCIEROS'!L23</f>
        <v>-2415.0094302842713</v>
      </c>
      <c r="F6" s="207">
        <f>+'R.FINANCIEROS'!M23</f>
        <v>-2418.0281920721268</v>
      </c>
      <c r="G6" s="207">
        <f>+'R.FINANCIEROS'!N23</f>
        <v>-2421.0507273122171</v>
      </c>
      <c r="H6" s="207">
        <f>+'R.FINANCIEROS'!O23</f>
        <v>-2424.0770407213572</v>
      </c>
      <c r="I6" s="207">
        <f>+'R.FINANCIEROS'!P23</f>
        <v>-2427.1071370222589</v>
      </c>
      <c r="J6" s="207">
        <f>+'R.FINANCIEROS'!Q23</f>
        <v>-2430.1410209435367</v>
      </c>
      <c r="K6" s="207">
        <f>+'R.FINANCIEROS'!R23</f>
        <v>-2433.1786972197165</v>
      </c>
      <c r="L6" s="207">
        <f>+'R.FINANCIEROS'!S23</f>
        <v>-2436.2201705912407</v>
      </c>
      <c r="M6" s="207">
        <f>+'R.FINANCIEROS'!T23</f>
        <v>-2439.2654458044799</v>
      </c>
      <c r="N6" s="207">
        <f>+'R.FINANCIEROS'!U23</f>
        <v>-2442.3145276117352</v>
      </c>
      <c r="O6" s="206">
        <f t="shared" ref="O6:O9" si="1">SUM(C6:N6)</f>
        <v>-29107.370035048101</v>
      </c>
      <c r="P6" s="180"/>
    </row>
    <row r="7" spans="1:16" x14ac:dyDescent="0.35">
      <c r="B7" s="1" t="s">
        <v>262</v>
      </c>
      <c r="C7" s="205">
        <v>-5000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-12000</v>
      </c>
      <c r="K7" s="205">
        <v>0</v>
      </c>
      <c r="L7" s="205">
        <v>0</v>
      </c>
      <c r="M7" s="205">
        <v>0</v>
      </c>
      <c r="N7" s="205">
        <v>0</v>
      </c>
      <c r="O7" s="206">
        <f t="shared" si="1"/>
        <v>-17000</v>
      </c>
    </row>
    <row r="8" spans="1:16" x14ac:dyDescent="0.35">
      <c r="B8" s="1" t="s">
        <v>263</v>
      </c>
      <c r="C8" s="205">
        <v>0</v>
      </c>
      <c r="D8" s="205">
        <v>0</v>
      </c>
      <c r="E8" s="205">
        <v>0</v>
      </c>
      <c r="F8" s="205">
        <v>0</v>
      </c>
      <c r="G8" s="205">
        <v>0</v>
      </c>
      <c r="H8" s="205">
        <v>-6000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6">
        <f t="shared" si="1"/>
        <v>-6000</v>
      </c>
    </row>
    <row r="9" spans="1:16" x14ac:dyDescent="0.35">
      <c r="B9" s="1" t="s">
        <v>261</v>
      </c>
      <c r="C9" s="205">
        <v>0</v>
      </c>
      <c r="D9" s="205">
        <v>-15000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6">
        <f t="shared" si="1"/>
        <v>-15000</v>
      </c>
    </row>
    <row r="10" spans="1:16" x14ac:dyDescent="0.35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</row>
    <row r="11" spans="1:16" x14ac:dyDescent="0.35"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</row>
    <row r="12" spans="1:16" x14ac:dyDescent="0.35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276D4-FE62-4B9F-A365-8D54A6EDC227}">
  <dimension ref="A2:O9"/>
  <sheetViews>
    <sheetView zoomScaleNormal="100" workbookViewId="0">
      <selection activeCell="D105" sqref="D105"/>
    </sheetView>
  </sheetViews>
  <sheetFormatPr baseColWidth="10" defaultRowHeight="14.5" x14ac:dyDescent="0.35"/>
  <cols>
    <col min="1" max="1" width="6.90625" customWidth="1"/>
    <col min="2" max="2" width="27" customWidth="1"/>
    <col min="3" max="14" width="11.54296875" bestFit="1" customWidth="1"/>
    <col min="15" max="15" width="12.54296875" bestFit="1" customWidth="1"/>
  </cols>
  <sheetData>
    <row r="2" spans="1:15" x14ac:dyDescent="0.35">
      <c r="C2" s="176" t="s">
        <v>60</v>
      </c>
      <c r="D2" s="176" t="s">
        <v>61</v>
      </c>
      <c r="E2" s="176" t="s">
        <v>62</v>
      </c>
      <c r="F2" s="176" t="s">
        <v>63</v>
      </c>
      <c r="G2" s="176" t="s">
        <v>64</v>
      </c>
      <c r="H2" s="176" t="s">
        <v>65</v>
      </c>
      <c r="I2" s="176" t="s">
        <v>66</v>
      </c>
      <c r="J2" s="176" t="s">
        <v>67</v>
      </c>
      <c r="K2" s="176" t="s">
        <v>68</v>
      </c>
      <c r="L2" s="176" t="s">
        <v>69</v>
      </c>
      <c r="M2" s="176" t="s">
        <v>70</v>
      </c>
      <c r="N2" s="176" t="s">
        <v>71</v>
      </c>
      <c r="O2" s="176" t="s">
        <v>72</v>
      </c>
    </row>
    <row r="4" spans="1:15" s="31" customFormat="1" x14ac:dyDescent="0.35">
      <c r="A4" s="200" t="s">
        <v>267</v>
      </c>
      <c r="B4" s="200"/>
      <c r="C4" s="201">
        <f t="shared" ref="C4:N4" si="0">SUM(C5:C9)</f>
        <v>-38124.740208227449</v>
      </c>
      <c r="D4" s="201">
        <f t="shared" si="0"/>
        <v>-690.85320822743597</v>
      </c>
      <c r="E4" s="201">
        <f t="shared" si="0"/>
        <v>14759.146791772566</v>
      </c>
      <c r="F4" s="201">
        <f t="shared" si="0"/>
        <v>4071.0090917725443</v>
      </c>
      <c r="G4" s="201">
        <f t="shared" si="0"/>
        <v>21282.284491772556</v>
      </c>
      <c r="H4" s="201">
        <f t="shared" si="0"/>
        <v>14414.79969177255</v>
      </c>
      <c r="I4" s="201">
        <f t="shared" si="0"/>
        <v>21267.937391772542</v>
      </c>
      <c r="J4" s="201">
        <f t="shared" si="0"/>
        <v>-38314.413758227442</v>
      </c>
      <c r="K4" s="201">
        <f t="shared" si="0"/>
        <v>18744.473241772557</v>
      </c>
      <c r="L4" s="201">
        <f t="shared" si="0"/>
        <v>20455.110941772549</v>
      </c>
      <c r="M4" s="201">
        <f t="shared" si="0"/>
        <v>18469.473241772561</v>
      </c>
      <c r="N4" s="201">
        <f t="shared" si="0"/>
        <v>-21233.123158227438</v>
      </c>
      <c r="O4" s="209">
        <f>SUM(C4:N4)</f>
        <v>35101.104551270662</v>
      </c>
    </row>
    <row r="5" spans="1:15" x14ac:dyDescent="0.35">
      <c r="B5" s="198" t="s">
        <v>264</v>
      </c>
      <c r="C5" s="27">
        <f>+'RDO EXPLOTACION'!C43</f>
        <v>-30528.257000000012</v>
      </c>
      <c r="D5" s="27">
        <f>+'RDO EXPLOTACION'!D43</f>
        <v>16905.630000000005</v>
      </c>
      <c r="E5" s="27">
        <f>+'RDO EXPLOTACION'!E43</f>
        <v>17355.630000000005</v>
      </c>
      <c r="F5" s="27">
        <f>+'RDO EXPLOTACION'!F43</f>
        <v>10542.492299999984</v>
      </c>
      <c r="G5" s="27">
        <f>+'RDO EXPLOTACION'!G43</f>
        <v>23878.767699999997</v>
      </c>
      <c r="H5" s="27">
        <f>+'RDO EXPLOTACION'!H43</f>
        <v>23011.282899999991</v>
      </c>
      <c r="I5" s="27">
        <f>+'RDO EXPLOTACION'!I43</f>
        <v>28614.420599999983</v>
      </c>
      <c r="J5" s="27">
        <f>+'RDO EXPLOTACION'!J43</f>
        <v>-23717.930550000005</v>
      </c>
      <c r="K5" s="27">
        <f>+'RDO EXPLOTACION'!K43</f>
        <v>21340.956449999998</v>
      </c>
      <c r="L5" s="27">
        <f>+'RDO EXPLOTACION'!L43</f>
        <v>27239.09414999999</v>
      </c>
      <c r="M5" s="27">
        <f>+'RDO EXPLOTACION'!M43</f>
        <v>21065.956449999998</v>
      </c>
      <c r="N5" s="27">
        <f>+'RDO EXPLOTACION'!N43</f>
        <v>-14449.139949999997</v>
      </c>
      <c r="O5" s="30">
        <f>SUM(C5:N5)</f>
        <v>121258.90304999995</v>
      </c>
    </row>
    <row r="6" spans="1:15" x14ac:dyDescent="0.35">
      <c r="B6" s="1" t="s">
        <v>218</v>
      </c>
      <c r="C6" s="27">
        <f>+'R.FINANCIEROS'!J7</f>
        <v>-187.5</v>
      </c>
      <c r="D6" s="27">
        <f>+'R.FINANCIEROS'!K7</f>
        <v>-184.4887709897157</v>
      </c>
      <c r="E6" s="27">
        <f>+'R.FINANCIEROS'!L7</f>
        <v>-181.47377794316859</v>
      </c>
      <c r="F6" s="27">
        <f>+'R.FINANCIEROS'!M7</f>
        <v>-178.45501615531325</v>
      </c>
      <c r="G6" s="27">
        <f>+'R.FINANCIEROS'!N7</f>
        <v>-175.43248091522307</v>
      </c>
      <c r="H6" s="27">
        <f>+'R.FINANCIEROS'!O7</f>
        <v>-172.40616750608282</v>
      </c>
      <c r="I6" s="27">
        <f>+'R.FINANCIEROS'!P7</f>
        <v>-169.37607120518106</v>
      </c>
      <c r="J6" s="27">
        <f>+'R.FINANCIEROS'!Q7</f>
        <v>-166.34218728390329</v>
      </c>
      <c r="K6" s="27">
        <f>+'R.FINANCIEROS'!R7</f>
        <v>-163.3045110077239</v>
      </c>
      <c r="L6" s="27">
        <f>+'R.FINANCIEROS'!S7</f>
        <v>-160.26303763619921</v>
      </c>
      <c r="M6" s="27">
        <f>+'R.FINANCIEROS'!T7</f>
        <v>-157.21776242296019</v>
      </c>
      <c r="N6" s="27">
        <f>+'R.FINANCIEROS'!U7</f>
        <v>-154.16868061570457</v>
      </c>
      <c r="O6" s="30">
        <f t="shared" ref="O6:O8" si="1">SUM(C6:N6)</f>
        <v>-2050.4284636811758</v>
      </c>
    </row>
    <row r="7" spans="1:15" x14ac:dyDescent="0.35">
      <c r="B7" s="1" t="s">
        <v>265</v>
      </c>
      <c r="C7" s="27">
        <f>+IS!C39</f>
        <v>0</v>
      </c>
      <c r="D7" s="27">
        <f>+IS!D39</f>
        <v>0</v>
      </c>
      <c r="E7" s="27">
        <f>+IS!E39</f>
        <v>0</v>
      </c>
      <c r="F7" s="27">
        <f>+IS!F39</f>
        <v>-3875</v>
      </c>
      <c r="G7" s="27">
        <f>+IS!G39</f>
        <v>0</v>
      </c>
      <c r="H7" s="27">
        <f>+IS!H39</f>
        <v>0</v>
      </c>
      <c r="I7" s="27">
        <f>+IS!I39</f>
        <v>-4750</v>
      </c>
      <c r="J7" s="27">
        <f>+IS!J39</f>
        <v>0</v>
      </c>
      <c r="K7" s="27">
        <f>+IS!K39</f>
        <v>0</v>
      </c>
      <c r="L7" s="27">
        <f>+IS!L39</f>
        <v>-4187.5</v>
      </c>
      <c r="M7" s="27">
        <f>+IS!M39</f>
        <v>0</v>
      </c>
      <c r="N7" s="27">
        <f>+IS!N39</f>
        <v>-4187.5</v>
      </c>
      <c r="O7" s="30">
        <f t="shared" si="1"/>
        <v>-17000</v>
      </c>
    </row>
    <row r="8" spans="1:15" x14ac:dyDescent="0.35">
      <c r="B8" s="1" t="s">
        <v>266</v>
      </c>
      <c r="C8" s="27">
        <f>+'APLICACIONES DE CAJA'!C4</f>
        <v>-7408.9832082274406</v>
      </c>
      <c r="D8" s="27">
        <f>+'APLICACIONES DE CAJA'!D4</f>
        <v>-17411.994437237725</v>
      </c>
      <c r="E8" s="27">
        <f>+'APLICACIONES DE CAJA'!E4</f>
        <v>-2415.0094302842713</v>
      </c>
      <c r="F8" s="27">
        <f>+'APLICACIONES DE CAJA'!F4</f>
        <v>-2418.0281920721268</v>
      </c>
      <c r="G8" s="27">
        <f>+'APLICACIONES DE CAJA'!G4</f>
        <v>-2421.0507273122171</v>
      </c>
      <c r="H8" s="27">
        <f>+'APLICACIONES DE CAJA'!H4</f>
        <v>-8424.0770407213568</v>
      </c>
      <c r="I8" s="27">
        <f>+'APLICACIONES DE CAJA'!I4</f>
        <v>-2427.1071370222589</v>
      </c>
      <c r="J8" s="27">
        <f>+'APLICACIONES DE CAJA'!J4</f>
        <v>-14430.141020943536</v>
      </c>
      <c r="K8" s="27">
        <f>+'APLICACIONES DE CAJA'!K4</f>
        <v>-2433.1786972197165</v>
      </c>
      <c r="L8" s="27">
        <f>+'APLICACIONES DE CAJA'!L4</f>
        <v>-2436.2201705912407</v>
      </c>
      <c r="M8" s="27">
        <f>+'APLICACIONES DE CAJA'!M4</f>
        <v>-2439.2654458044799</v>
      </c>
      <c r="N8" s="27">
        <f>+'APLICACIONES DE CAJA'!N4</f>
        <v>-2442.3145276117352</v>
      </c>
      <c r="O8" s="30">
        <f t="shared" si="1"/>
        <v>-67107.370035048094</v>
      </c>
    </row>
    <row r="9" spans="1:15" x14ac:dyDescent="0.35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6"/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BB0-DBBC-4FBF-B9F2-0695EC54B437}">
  <sheetPr>
    <pageSetUpPr fitToPage="1"/>
  </sheetPr>
  <dimension ref="A1:IV77"/>
  <sheetViews>
    <sheetView showGridLines="0" view="pageLayout" topLeftCell="A49" zoomScaleNormal="85" workbookViewId="0">
      <selection activeCell="C3" sqref="C3"/>
    </sheetView>
  </sheetViews>
  <sheetFormatPr baseColWidth="10" defaultColWidth="9.36328125" defaultRowHeight="15" customHeight="1" x14ac:dyDescent="0.35"/>
  <cols>
    <col min="1" max="2" width="9.36328125" style="211" customWidth="1"/>
    <col min="3" max="3" width="9" style="211" customWidth="1"/>
    <col min="4" max="10" width="3.36328125" style="211" customWidth="1"/>
    <col min="11" max="11" width="4.36328125" style="211" customWidth="1"/>
    <col min="12" max="12" width="11.453125" style="211" customWidth="1"/>
    <col min="13" max="19" width="3.36328125" style="211" customWidth="1"/>
    <col min="20" max="20" width="9.36328125" style="211" customWidth="1"/>
    <col min="21" max="21" width="12.26953125" style="211" customWidth="1"/>
    <col min="22" max="28" width="3.36328125" style="211" customWidth="1"/>
    <col min="29" max="31" width="9.36328125" style="211" customWidth="1"/>
    <col min="32" max="32" width="39.90625" style="211" customWidth="1"/>
    <col min="33" max="33" width="9.36328125" style="211" customWidth="1"/>
    <col min="34" max="41" width="9.36328125" style="212" customWidth="1"/>
    <col min="42" max="256" width="9.36328125" style="211" customWidth="1"/>
    <col min="257" max="16384" width="9.36328125" style="210"/>
  </cols>
  <sheetData>
    <row r="1" spans="1:46" s="211" customFormat="1" x14ac:dyDescent="0.35">
      <c r="A1" s="259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4"/>
      <c r="AI1" s="214"/>
      <c r="AJ1" s="214"/>
      <c r="AK1" s="214"/>
      <c r="AL1" s="214"/>
      <c r="AM1" s="214"/>
      <c r="AN1" s="214"/>
      <c r="AO1" s="214"/>
      <c r="AP1" s="213"/>
      <c r="AQ1" s="213"/>
      <c r="AR1" s="213"/>
      <c r="AS1" s="213"/>
      <c r="AT1" s="213"/>
    </row>
    <row r="2" spans="1:46" s="252" customFormat="1" ht="15" customHeight="1" x14ac:dyDescent="0.35">
      <c r="A2" s="258"/>
      <c r="B2" s="253"/>
      <c r="C2" s="257" t="s">
        <v>320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3"/>
      <c r="AF2" s="253"/>
      <c r="AG2" s="254"/>
      <c r="AH2" s="243"/>
      <c r="AI2" s="255"/>
      <c r="AJ2" s="255"/>
      <c r="AK2" s="255"/>
      <c r="AL2" s="255"/>
      <c r="AM2" s="255"/>
      <c r="AN2" s="255"/>
      <c r="AO2" s="255"/>
      <c r="AP2" s="254"/>
      <c r="AQ2" s="254"/>
      <c r="AR2" s="254"/>
      <c r="AS2" s="253"/>
      <c r="AT2" s="253"/>
    </row>
    <row r="3" spans="1:46" s="211" customFormat="1" x14ac:dyDescent="0.35">
      <c r="A3" s="223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3"/>
      <c r="AF3" s="213"/>
      <c r="AG3" s="215"/>
      <c r="AH3" s="218">
        <f t="shared" ref="AH3:AO3" si="0">SUM(AH6:AH59)</f>
        <v>219</v>
      </c>
      <c r="AI3" s="218">
        <f t="shared" si="0"/>
        <v>101</v>
      </c>
      <c r="AJ3" s="218">
        <f t="shared" si="0"/>
        <v>6</v>
      </c>
      <c r="AK3" s="218">
        <f t="shared" si="0"/>
        <v>5</v>
      </c>
      <c r="AL3" s="218">
        <f t="shared" si="0"/>
        <v>10</v>
      </c>
      <c r="AM3" s="218">
        <f t="shared" si="0"/>
        <v>24</v>
      </c>
      <c r="AN3" s="218">
        <f t="shared" si="0"/>
        <v>365</v>
      </c>
      <c r="AO3" s="218">
        <f t="shared" si="0"/>
        <v>0</v>
      </c>
      <c r="AP3" s="215"/>
      <c r="AQ3" s="215"/>
      <c r="AR3" s="215"/>
      <c r="AS3" s="213"/>
      <c r="AT3" s="213"/>
    </row>
    <row r="4" spans="1:46" s="211" customFormat="1" x14ac:dyDescent="0.35">
      <c r="A4" s="223"/>
      <c r="B4" s="215"/>
      <c r="C4" s="232" t="s">
        <v>318</v>
      </c>
      <c r="D4" s="231" t="s">
        <v>296</v>
      </c>
      <c r="E4" s="231" t="s">
        <v>295</v>
      </c>
      <c r="F4" s="231" t="s">
        <v>294</v>
      </c>
      <c r="G4" s="231" t="s">
        <v>293</v>
      </c>
      <c r="H4" s="231" t="s">
        <v>292</v>
      </c>
      <c r="I4" s="231" t="s">
        <v>291</v>
      </c>
      <c r="J4" s="231" t="s">
        <v>290</v>
      </c>
      <c r="K4" s="215"/>
      <c r="L4" s="243" t="s">
        <v>317</v>
      </c>
      <c r="M4" s="231" t="s">
        <v>296</v>
      </c>
      <c r="N4" s="231" t="s">
        <v>295</v>
      </c>
      <c r="O4" s="231" t="s">
        <v>294</v>
      </c>
      <c r="P4" s="231" t="s">
        <v>293</v>
      </c>
      <c r="Q4" s="231" t="s">
        <v>292</v>
      </c>
      <c r="R4" s="231" t="s">
        <v>291</v>
      </c>
      <c r="S4" s="231" t="s">
        <v>290</v>
      </c>
      <c r="T4" s="215"/>
      <c r="U4" s="243" t="s">
        <v>316</v>
      </c>
      <c r="V4" s="218" t="s">
        <v>296</v>
      </c>
      <c r="W4" s="231" t="s">
        <v>295</v>
      </c>
      <c r="X4" s="231" t="s">
        <v>294</v>
      </c>
      <c r="Y4" s="231" t="s">
        <v>293</v>
      </c>
      <c r="Z4" s="231" t="s">
        <v>292</v>
      </c>
      <c r="AA4" s="231" t="s">
        <v>291</v>
      </c>
      <c r="AB4" s="231" t="s">
        <v>290</v>
      </c>
      <c r="AC4" s="215"/>
      <c r="AD4" s="215"/>
      <c r="AE4" s="251" t="s">
        <v>315</v>
      </c>
      <c r="AF4" s="242"/>
      <c r="AG4" s="215"/>
      <c r="AH4" s="218" t="s">
        <v>287</v>
      </c>
      <c r="AI4" s="218" t="s">
        <v>286</v>
      </c>
      <c r="AJ4" s="218" t="s">
        <v>288</v>
      </c>
      <c r="AK4" s="218" t="s">
        <v>289</v>
      </c>
      <c r="AL4" s="218" t="s">
        <v>285</v>
      </c>
      <c r="AM4" s="218" t="s">
        <v>284</v>
      </c>
      <c r="AN4" s="218" t="s">
        <v>47</v>
      </c>
      <c r="AO4" s="224"/>
      <c r="AP4" s="215"/>
      <c r="AQ4" s="215"/>
      <c r="AR4" s="215"/>
      <c r="AS4" s="213"/>
      <c r="AT4" s="213"/>
    </row>
    <row r="5" spans="1:46" s="211" customFormat="1" ht="18" customHeight="1" x14ac:dyDescent="0.35">
      <c r="A5" s="223"/>
      <c r="B5" s="215"/>
      <c r="C5" s="222"/>
      <c r="D5" s="220"/>
      <c r="E5" s="219"/>
      <c r="F5" s="219"/>
      <c r="G5" s="219"/>
      <c r="H5" s="230">
        <f>+G5+1</f>
        <v>1</v>
      </c>
      <c r="I5" s="225">
        <f>+H5+1</f>
        <v>2</v>
      </c>
      <c r="J5" s="221">
        <f>+I5+1</f>
        <v>3</v>
      </c>
      <c r="K5" s="227"/>
      <c r="L5" s="222"/>
      <c r="M5" s="220">
        <v>1</v>
      </c>
      <c r="N5" s="219">
        <f t="shared" ref="N5:S5" si="1">+M5+1</f>
        <v>2</v>
      </c>
      <c r="O5" s="219">
        <f t="shared" si="1"/>
        <v>3</v>
      </c>
      <c r="P5" s="219">
        <f t="shared" si="1"/>
        <v>4</v>
      </c>
      <c r="Q5" s="219">
        <f t="shared" si="1"/>
        <v>5</v>
      </c>
      <c r="R5" s="219">
        <f t="shared" si="1"/>
        <v>6</v>
      </c>
      <c r="S5" s="221">
        <f t="shared" si="1"/>
        <v>7</v>
      </c>
      <c r="T5" s="227"/>
      <c r="U5" s="215"/>
      <c r="V5" s="220">
        <v>1</v>
      </c>
      <c r="W5" s="219">
        <f t="shared" ref="W5:AB5" si="2">+V5+1</f>
        <v>2</v>
      </c>
      <c r="X5" s="219">
        <f t="shared" si="2"/>
        <v>3</v>
      </c>
      <c r="Y5" s="219">
        <f t="shared" si="2"/>
        <v>4</v>
      </c>
      <c r="Z5" s="219">
        <f t="shared" si="2"/>
        <v>5</v>
      </c>
      <c r="AA5" s="219">
        <f t="shared" si="2"/>
        <v>6</v>
      </c>
      <c r="AB5" s="221">
        <f t="shared" si="2"/>
        <v>7</v>
      </c>
      <c r="AC5" s="227"/>
      <c r="AD5" s="238"/>
      <c r="AE5" s="237">
        <f>AH3</f>
        <v>219</v>
      </c>
      <c r="AF5" s="241" t="s">
        <v>306</v>
      </c>
      <c r="AG5" s="234"/>
      <c r="AH5" s="224"/>
      <c r="AI5" s="224"/>
      <c r="AJ5" s="224"/>
      <c r="AK5" s="224"/>
      <c r="AL5" s="224"/>
      <c r="AM5" s="224"/>
      <c r="AN5" s="224"/>
      <c r="AO5" s="224"/>
      <c r="AP5" s="215"/>
      <c r="AQ5" s="215"/>
      <c r="AR5" s="215"/>
      <c r="AS5" s="213"/>
      <c r="AT5" s="213"/>
    </row>
    <row r="6" spans="1:46" s="211" customFormat="1" ht="18" hidden="1" customHeight="1" x14ac:dyDescent="0.35">
      <c r="A6" s="223"/>
      <c r="B6" s="215"/>
      <c r="C6" s="222"/>
      <c r="D6" s="220"/>
      <c r="E6" s="219"/>
      <c r="F6" s="219"/>
      <c r="G6" s="219"/>
      <c r="H6" s="230" t="s">
        <v>288</v>
      </c>
      <c r="I6" s="225" t="s">
        <v>284</v>
      </c>
      <c r="J6" s="221" t="s">
        <v>286</v>
      </c>
      <c r="K6" s="227"/>
      <c r="L6" s="222"/>
      <c r="M6" s="220" t="s">
        <v>286</v>
      </c>
      <c r="N6" s="219" t="s">
        <v>287</v>
      </c>
      <c r="O6" s="219" t="s">
        <v>287</v>
      </c>
      <c r="P6" s="219" t="s">
        <v>287</v>
      </c>
      <c r="Q6" s="219" t="s">
        <v>287</v>
      </c>
      <c r="R6" s="219" t="s">
        <v>287</v>
      </c>
      <c r="S6" s="221" t="s">
        <v>286</v>
      </c>
      <c r="T6" s="227"/>
      <c r="U6" s="215"/>
      <c r="V6" s="220" t="s">
        <v>286</v>
      </c>
      <c r="W6" s="219" t="s">
        <v>287</v>
      </c>
      <c r="X6" s="219" t="s">
        <v>287</v>
      </c>
      <c r="Y6" s="219" t="s">
        <v>287</v>
      </c>
      <c r="Z6" s="219" t="s">
        <v>287</v>
      </c>
      <c r="AA6" s="219" t="s">
        <v>287</v>
      </c>
      <c r="AB6" s="221" t="s">
        <v>286</v>
      </c>
      <c r="AC6" s="227"/>
      <c r="AD6" s="238"/>
      <c r="AE6" s="239"/>
      <c r="AF6" s="239"/>
      <c r="AG6" s="234"/>
      <c r="AH6" s="218">
        <f>COUNTIF(C6:AB6,"L")</f>
        <v>10</v>
      </c>
      <c r="AI6" s="218">
        <f>COUNTIF(C6:AB6,"DS")</f>
        <v>5</v>
      </c>
      <c r="AJ6" s="218">
        <f>COUNTIF(C6:AB6,"F")</f>
        <v>1</v>
      </c>
      <c r="AK6" s="218">
        <f>COUNTIF(C6:AB6,"FR")</f>
        <v>0</v>
      </c>
      <c r="AL6" s="218">
        <f>COUNTIF(C6:AB6,"RF")</f>
        <v>0</v>
      </c>
      <c r="AM6" s="218">
        <f>COUNTIF(C6:AB6,"V")</f>
        <v>1</v>
      </c>
      <c r="AN6" s="218">
        <f>COUNTA(C6:AB6)</f>
        <v>17</v>
      </c>
      <c r="AO6" s="218">
        <f>SUM(AH6:AM6)-AN6</f>
        <v>0</v>
      </c>
      <c r="AP6" s="215"/>
      <c r="AQ6" s="215"/>
      <c r="AR6" s="215"/>
      <c r="AS6" s="213"/>
      <c r="AT6" s="213"/>
    </row>
    <row r="7" spans="1:46" s="211" customFormat="1" ht="18" customHeight="1" x14ac:dyDescent="0.35">
      <c r="A7" s="223"/>
      <c r="B7" s="215"/>
      <c r="C7" s="222"/>
      <c r="D7" s="220">
        <f>+J5+1</f>
        <v>4</v>
      </c>
      <c r="E7" s="225">
        <f t="shared" ref="E7:J7" si="3">+D7+1</f>
        <v>5</v>
      </c>
      <c r="F7" s="230">
        <f t="shared" si="3"/>
        <v>6</v>
      </c>
      <c r="G7" s="225">
        <f t="shared" si="3"/>
        <v>7</v>
      </c>
      <c r="H7" s="225">
        <f t="shared" si="3"/>
        <v>8</v>
      </c>
      <c r="I7" s="225">
        <f t="shared" si="3"/>
        <v>9</v>
      </c>
      <c r="J7" s="221">
        <f t="shared" si="3"/>
        <v>10</v>
      </c>
      <c r="K7" s="227"/>
      <c r="L7" s="222"/>
      <c r="M7" s="220">
        <f>+S5+1</f>
        <v>8</v>
      </c>
      <c r="N7" s="219">
        <f t="shared" ref="N7:S7" si="4">+M7+1</f>
        <v>9</v>
      </c>
      <c r="O7" s="219">
        <f t="shared" si="4"/>
        <v>10</v>
      </c>
      <c r="P7" s="219">
        <f t="shared" si="4"/>
        <v>11</v>
      </c>
      <c r="Q7" s="219">
        <f t="shared" si="4"/>
        <v>12</v>
      </c>
      <c r="R7" s="219">
        <f t="shared" si="4"/>
        <v>13</v>
      </c>
      <c r="S7" s="221">
        <f t="shared" si="4"/>
        <v>14</v>
      </c>
      <c r="T7" s="227"/>
      <c r="U7" s="222"/>
      <c r="V7" s="220">
        <f>+AB5+1</f>
        <v>8</v>
      </c>
      <c r="W7" s="219">
        <f t="shared" ref="W7:AB7" si="5">+V7+1</f>
        <v>9</v>
      </c>
      <c r="X7" s="219">
        <f t="shared" si="5"/>
        <v>10</v>
      </c>
      <c r="Y7" s="219">
        <f t="shared" si="5"/>
        <v>11</v>
      </c>
      <c r="Z7" s="219">
        <f t="shared" si="5"/>
        <v>12</v>
      </c>
      <c r="AA7" s="219">
        <f t="shared" si="5"/>
        <v>13</v>
      </c>
      <c r="AB7" s="221">
        <f t="shared" si="5"/>
        <v>14</v>
      </c>
      <c r="AC7" s="227"/>
      <c r="AD7" s="238"/>
      <c r="AE7" s="237">
        <f>AI3</f>
        <v>101</v>
      </c>
      <c r="AF7" s="250" t="s">
        <v>314</v>
      </c>
      <c r="AG7" s="234"/>
      <c r="AH7" s="224"/>
      <c r="AI7" s="224"/>
      <c r="AJ7" s="224"/>
      <c r="AK7" s="224"/>
      <c r="AL7" s="224"/>
      <c r="AM7" s="224"/>
      <c r="AN7" s="224"/>
      <c r="AO7" s="224"/>
      <c r="AP7" s="215"/>
      <c r="AQ7" s="215"/>
      <c r="AR7" s="215"/>
      <c r="AS7" s="213"/>
      <c r="AT7" s="213"/>
    </row>
    <row r="8" spans="1:46" s="211" customFormat="1" ht="18" hidden="1" customHeight="1" x14ac:dyDescent="0.35">
      <c r="A8" s="223"/>
      <c r="B8" s="215"/>
      <c r="C8" s="222"/>
      <c r="D8" s="220" t="s">
        <v>286</v>
      </c>
      <c r="E8" s="225" t="s">
        <v>284</v>
      </c>
      <c r="F8" s="230" t="s">
        <v>288</v>
      </c>
      <c r="G8" s="225" t="s">
        <v>284</v>
      </c>
      <c r="H8" s="225" t="s">
        <v>284</v>
      </c>
      <c r="I8" s="225" t="s">
        <v>284</v>
      </c>
      <c r="J8" s="221" t="s">
        <v>284</v>
      </c>
      <c r="K8" s="227"/>
      <c r="L8" s="222"/>
      <c r="M8" s="220" t="s">
        <v>286</v>
      </c>
      <c r="N8" s="219" t="s">
        <v>287</v>
      </c>
      <c r="O8" s="219" t="s">
        <v>287</v>
      </c>
      <c r="P8" s="219" t="s">
        <v>287</v>
      </c>
      <c r="Q8" s="219" t="s">
        <v>287</v>
      </c>
      <c r="R8" s="219" t="s">
        <v>287</v>
      </c>
      <c r="S8" s="221" t="s">
        <v>286</v>
      </c>
      <c r="T8" s="227"/>
      <c r="U8" s="222"/>
      <c r="V8" s="220" t="s">
        <v>286</v>
      </c>
      <c r="W8" s="219" t="s">
        <v>287</v>
      </c>
      <c r="X8" s="219" t="s">
        <v>287</v>
      </c>
      <c r="Y8" s="219" t="s">
        <v>287</v>
      </c>
      <c r="Z8" s="219" t="s">
        <v>287</v>
      </c>
      <c r="AA8" s="219" t="s">
        <v>287</v>
      </c>
      <c r="AB8" s="221" t="s">
        <v>286</v>
      </c>
      <c r="AC8" s="227"/>
      <c r="AD8" s="238"/>
      <c r="AE8" s="239"/>
      <c r="AF8" s="239"/>
      <c r="AG8" s="234"/>
      <c r="AH8" s="218">
        <f>COUNTIF(C8:AB8,"L")</f>
        <v>10</v>
      </c>
      <c r="AI8" s="218">
        <f>COUNTIF(C8:AB8,"DS")</f>
        <v>5</v>
      </c>
      <c r="AJ8" s="218">
        <f>COUNTIF(C8:AB8,"F")</f>
        <v>1</v>
      </c>
      <c r="AK8" s="218">
        <f>COUNTIF(C8:AB8,"FR")</f>
        <v>0</v>
      </c>
      <c r="AL8" s="218">
        <f>COUNTIF(C8:AB8,"RF")</f>
        <v>0</v>
      </c>
      <c r="AM8" s="218">
        <f>COUNTIF(C8:AB8,"V")</f>
        <v>5</v>
      </c>
      <c r="AN8" s="218">
        <f>COUNTA(C8:AB8)</f>
        <v>21</v>
      </c>
      <c r="AO8" s="218">
        <f>SUM(AH8:AM8)-AN8</f>
        <v>0</v>
      </c>
      <c r="AP8" s="215"/>
      <c r="AQ8" s="215"/>
      <c r="AR8" s="215"/>
      <c r="AS8" s="213"/>
      <c r="AT8" s="213"/>
    </row>
    <row r="9" spans="1:46" s="211" customFormat="1" ht="18" customHeight="1" x14ac:dyDescent="0.35">
      <c r="A9" s="223"/>
      <c r="B9" s="215"/>
      <c r="C9" s="222"/>
      <c r="D9" s="220">
        <f>+J7+1</f>
        <v>11</v>
      </c>
      <c r="E9" s="225">
        <f t="shared" ref="E9:J9" si="6">+D9+1</f>
        <v>12</v>
      </c>
      <c r="F9" s="225">
        <f t="shared" si="6"/>
        <v>13</v>
      </c>
      <c r="G9" s="225">
        <f t="shared" si="6"/>
        <v>14</v>
      </c>
      <c r="H9" s="225">
        <f t="shared" si="6"/>
        <v>15</v>
      </c>
      <c r="I9" s="225">
        <f t="shared" si="6"/>
        <v>16</v>
      </c>
      <c r="J9" s="221">
        <f t="shared" si="6"/>
        <v>17</v>
      </c>
      <c r="K9" s="227"/>
      <c r="L9" s="222"/>
      <c r="M9" s="220">
        <f>+S7+1</f>
        <v>15</v>
      </c>
      <c r="N9" s="219">
        <f t="shared" ref="N9:S9" si="7">+M9+1</f>
        <v>16</v>
      </c>
      <c r="O9" s="219">
        <f t="shared" si="7"/>
        <v>17</v>
      </c>
      <c r="P9" s="219">
        <f t="shared" si="7"/>
        <v>18</v>
      </c>
      <c r="Q9" s="219">
        <f t="shared" si="7"/>
        <v>19</v>
      </c>
      <c r="R9" s="219">
        <f t="shared" si="7"/>
        <v>20</v>
      </c>
      <c r="S9" s="221">
        <f t="shared" si="7"/>
        <v>21</v>
      </c>
      <c r="T9" s="227"/>
      <c r="U9" s="222"/>
      <c r="V9" s="220">
        <f>+AB7+1</f>
        <v>15</v>
      </c>
      <c r="W9" s="219">
        <f t="shared" ref="W9:AB9" si="8">+V9+1</f>
        <v>16</v>
      </c>
      <c r="X9" s="219">
        <f t="shared" si="8"/>
        <v>17</v>
      </c>
      <c r="Y9" s="219">
        <f t="shared" si="8"/>
        <v>18</v>
      </c>
      <c r="Z9" s="219">
        <f t="shared" si="8"/>
        <v>19</v>
      </c>
      <c r="AA9" s="219">
        <f t="shared" si="8"/>
        <v>20</v>
      </c>
      <c r="AB9" s="221">
        <f t="shared" si="8"/>
        <v>21</v>
      </c>
      <c r="AC9" s="227"/>
      <c r="AD9" s="238"/>
      <c r="AE9" s="237">
        <f>AJ3</f>
        <v>6</v>
      </c>
      <c r="AF9" s="249" t="s">
        <v>313</v>
      </c>
      <c r="AG9" s="234"/>
      <c r="AH9" s="224"/>
      <c r="AI9" s="224"/>
      <c r="AJ9" s="224"/>
      <c r="AK9" s="224"/>
      <c r="AL9" s="224"/>
      <c r="AM9" s="224"/>
      <c r="AN9" s="224"/>
      <c r="AO9" s="224"/>
      <c r="AP9" s="215"/>
      <c r="AQ9" s="215"/>
      <c r="AR9" s="215"/>
      <c r="AS9" s="213"/>
      <c r="AT9" s="213"/>
    </row>
    <row r="10" spans="1:46" s="211" customFormat="1" ht="18" hidden="1" customHeight="1" x14ac:dyDescent="0.35">
      <c r="A10" s="223"/>
      <c r="B10" s="215"/>
      <c r="C10" s="222"/>
      <c r="D10" s="220" t="s">
        <v>286</v>
      </c>
      <c r="E10" s="225" t="s">
        <v>284</v>
      </c>
      <c r="F10" s="225" t="s">
        <v>284</v>
      </c>
      <c r="G10" s="225" t="s">
        <v>284</v>
      </c>
      <c r="H10" s="225" t="s">
        <v>284</v>
      </c>
      <c r="I10" s="225" t="s">
        <v>284</v>
      </c>
      <c r="J10" s="221" t="s">
        <v>286</v>
      </c>
      <c r="K10" s="227"/>
      <c r="L10" s="222"/>
      <c r="M10" s="220" t="s">
        <v>286</v>
      </c>
      <c r="N10" s="219" t="s">
        <v>287</v>
      </c>
      <c r="O10" s="219" t="s">
        <v>287</v>
      </c>
      <c r="P10" s="219" t="s">
        <v>287</v>
      </c>
      <c r="Q10" s="219" t="s">
        <v>287</v>
      </c>
      <c r="R10" s="219" t="s">
        <v>287</v>
      </c>
      <c r="S10" s="221" t="s">
        <v>286</v>
      </c>
      <c r="T10" s="227"/>
      <c r="U10" s="222"/>
      <c r="V10" s="220" t="s">
        <v>286</v>
      </c>
      <c r="W10" s="219" t="s">
        <v>287</v>
      </c>
      <c r="X10" s="219" t="s">
        <v>287</v>
      </c>
      <c r="Y10" s="219" t="s">
        <v>287</v>
      </c>
      <c r="Z10" s="219" t="s">
        <v>287</v>
      </c>
      <c r="AA10" s="219" t="s">
        <v>287</v>
      </c>
      <c r="AB10" s="221" t="s">
        <v>286</v>
      </c>
      <c r="AC10" s="227"/>
      <c r="AD10" s="238"/>
      <c r="AE10" s="239"/>
      <c r="AF10" s="239"/>
      <c r="AG10" s="234"/>
      <c r="AH10" s="218">
        <f>COUNTIF(C10:AB10,"L")</f>
        <v>10</v>
      </c>
      <c r="AI10" s="218">
        <f>COUNTIF(C10:AB10,"DS")</f>
        <v>6</v>
      </c>
      <c r="AJ10" s="218">
        <f>COUNTIF(C10:AB10,"F")</f>
        <v>0</v>
      </c>
      <c r="AK10" s="218">
        <f>COUNTIF(C10:AB10,"FR")</f>
        <v>0</v>
      </c>
      <c r="AL10" s="218">
        <f>COUNTIF(C10:AB10,"RF")</f>
        <v>0</v>
      </c>
      <c r="AM10" s="218">
        <f>COUNTIF(C10:AB10,"V")</f>
        <v>5</v>
      </c>
      <c r="AN10" s="218">
        <f>COUNTA(C10:AB10)</f>
        <v>21</v>
      </c>
      <c r="AO10" s="218">
        <f>SUM(AH10:AM10)-AN10</f>
        <v>0</v>
      </c>
      <c r="AP10" s="215"/>
      <c r="AQ10" s="215"/>
      <c r="AR10" s="215"/>
      <c r="AS10" s="213"/>
      <c r="AT10" s="248" t="s">
        <v>312</v>
      </c>
    </row>
    <row r="11" spans="1:46" s="211" customFormat="1" ht="18" customHeight="1" x14ac:dyDescent="0.35">
      <c r="A11" s="223"/>
      <c r="B11" s="215"/>
      <c r="C11" s="222"/>
      <c r="D11" s="220">
        <f>+J9+1</f>
        <v>18</v>
      </c>
      <c r="E11" s="219">
        <f t="shared" ref="E11:J11" si="9">+D11+1</f>
        <v>19</v>
      </c>
      <c r="F11" s="219">
        <f t="shared" si="9"/>
        <v>20</v>
      </c>
      <c r="G11" s="219">
        <f t="shared" si="9"/>
        <v>21</v>
      </c>
      <c r="H11" s="219">
        <f t="shared" si="9"/>
        <v>22</v>
      </c>
      <c r="I11" s="219">
        <f t="shared" si="9"/>
        <v>23</v>
      </c>
      <c r="J11" s="221">
        <f t="shared" si="9"/>
        <v>24</v>
      </c>
      <c r="K11" s="227"/>
      <c r="L11" s="222"/>
      <c r="M11" s="220">
        <f>+S9+1</f>
        <v>22</v>
      </c>
      <c r="N11" s="219">
        <f t="shared" ref="N11:S11" si="10">+M11+1</f>
        <v>23</v>
      </c>
      <c r="O11" s="219">
        <f t="shared" si="10"/>
        <v>24</v>
      </c>
      <c r="P11" s="219">
        <f t="shared" si="10"/>
        <v>25</v>
      </c>
      <c r="Q11" s="219">
        <f t="shared" si="10"/>
        <v>26</v>
      </c>
      <c r="R11" s="219">
        <f t="shared" si="10"/>
        <v>27</v>
      </c>
      <c r="S11" s="221">
        <f t="shared" si="10"/>
        <v>28</v>
      </c>
      <c r="T11" s="227"/>
      <c r="U11" s="222"/>
      <c r="V11" s="220">
        <f>+AB9+1</f>
        <v>22</v>
      </c>
      <c r="W11" s="219">
        <f t="shared" ref="W11:AB11" si="11">+V11+1</f>
        <v>23</v>
      </c>
      <c r="X11" s="219">
        <f t="shared" si="11"/>
        <v>24</v>
      </c>
      <c r="Y11" s="219">
        <f t="shared" si="11"/>
        <v>25</v>
      </c>
      <c r="Z11" s="229">
        <f t="shared" si="11"/>
        <v>26</v>
      </c>
      <c r="AA11" s="219">
        <f t="shared" si="11"/>
        <v>27</v>
      </c>
      <c r="AB11" s="221">
        <f t="shared" si="11"/>
        <v>28</v>
      </c>
      <c r="AC11" s="227"/>
      <c r="AD11" s="238"/>
      <c r="AE11" s="237">
        <f>AK3</f>
        <v>5</v>
      </c>
      <c r="AF11" s="240" t="s">
        <v>305</v>
      </c>
      <c r="AG11" s="234"/>
      <c r="AH11" s="224"/>
      <c r="AI11" s="224"/>
      <c r="AJ11" s="224"/>
      <c r="AK11" s="224"/>
      <c r="AL11" s="224"/>
      <c r="AM11" s="224"/>
      <c r="AN11" s="224"/>
      <c r="AO11" s="224"/>
      <c r="AP11" s="215"/>
      <c r="AQ11" s="215"/>
      <c r="AR11" s="215"/>
      <c r="AS11" s="213"/>
      <c r="AT11" s="213"/>
    </row>
    <row r="12" spans="1:46" s="211" customFormat="1" ht="18" hidden="1" customHeight="1" x14ac:dyDescent="0.35">
      <c r="A12" s="247"/>
      <c r="B12" s="246"/>
      <c r="C12" s="222"/>
      <c r="D12" s="220" t="s">
        <v>286</v>
      </c>
      <c r="E12" s="219" t="s">
        <v>287</v>
      </c>
      <c r="F12" s="219" t="s">
        <v>287</v>
      </c>
      <c r="G12" s="219" t="s">
        <v>287</v>
      </c>
      <c r="H12" s="219" t="s">
        <v>287</v>
      </c>
      <c r="I12" s="219" t="s">
        <v>287</v>
      </c>
      <c r="J12" s="221" t="s">
        <v>286</v>
      </c>
      <c r="K12" s="227"/>
      <c r="L12" s="222"/>
      <c r="M12" s="220" t="s">
        <v>286</v>
      </c>
      <c r="N12" s="219" t="s">
        <v>287</v>
      </c>
      <c r="O12" s="219" t="s">
        <v>287</v>
      </c>
      <c r="P12" s="219" t="s">
        <v>287</v>
      </c>
      <c r="Q12" s="219" t="s">
        <v>287</v>
      </c>
      <c r="R12" s="219" t="s">
        <v>287</v>
      </c>
      <c r="S12" s="221" t="s">
        <v>286</v>
      </c>
      <c r="T12" s="227"/>
      <c r="U12" s="222"/>
      <c r="V12" s="220" t="s">
        <v>286</v>
      </c>
      <c r="W12" s="219" t="s">
        <v>287</v>
      </c>
      <c r="X12" s="219" t="s">
        <v>287</v>
      </c>
      <c r="Y12" s="219" t="s">
        <v>287</v>
      </c>
      <c r="Z12" s="229" t="s">
        <v>289</v>
      </c>
      <c r="AA12" s="219" t="s">
        <v>287</v>
      </c>
      <c r="AB12" s="221" t="s">
        <v>286</v>
      </c>
      <c r="AC12" s="227"/>
      <c r="AD12" s="238"/>
      <c r="AE12" s="239"/>
      <c r="AF12" s="239"/>
      <c r="AG12" s="234"/>
      <c r="AH12" s="218">
        <f>COUNTIF(C12:AB12,"L")</f>
        <v>14</v>
      </c>
      <c r="AI12" s="218">
        <f>COUNTIF(C12:AB12,"DS")</f>
        <v>6</v>
      </c>
      <c r="AJ12" s="218">
        <f>COUNTIF(C12:AB12,"F")</f>
        <v>0</v>
      </c>
      <c r="AK12" s="218">
        <f>COUNTIF(C12:AB12,"FR")</f>
        <v>1</v>
      </c>
      <c r="AL12" s="218">
        <f>COUNTIF(C12:AB12,"RF")</f>
        <v>0</v>
      </c>
      <c r="AM12" s="218">
        <f>COUNTIF(C12:AB12,"V")</f>
        <v>0</v>
      </c>
      <c r="AN12" s="218">
        <f>COUNTA(C12:AB12)</f>
        <v>21</v>
      </c>
      <c r="AO12" s="218">
        <f>SUM(AH12:AM12)-AN12</f>
        <v>0</v>
      </c>
      <c r="AP12" s="215"/>
      <c r="AQ12" s="215"/>
      <c r="AR12" s="215"/>
      <c r="AS12" s="213"/>
      <c r="AT12" s="213"/>
    </row>
    <row r="13" spans="1:46" s="211" customFormat="1" ht="18" customHeight="1" x14ac:dyDescent="0.35">
      <c r="A13" s="223"/>
      <c r="B13" s="215"/>
      <c r="C13" s="222"/>
      <c r="D13" s="220">
        <f>+J11+1</f>
        <v>25</v>
      </c>
      <c r="E13" s="219">
        <f t="shared" ref="E13:J13" si="12">+D13+1</f>
        <v>26</v>
      </c>
      <c r="F13" s="219">
        <f t="shared" si="12"/>
        <v>27</v>
      </c>
      <c r="G13" s="219">
        <f t="shared" si="12"/>
        <v>28</v>
      </c>
      <c r="H13" s="219">
        <f t="shared" si="12"/>
        <v>29</v>
      </c>
      <c r="I13" s="219">
        <f t="shared" si="12"/>
        <v>30</v>
      </c>
      <c r="J13" s="221">
        <f t="shared" si="12"/>
        <v>31</v>
      </c>
      <c r="K13" s="227"/>
      <c r="L13" s="222"/>
      <c r="M13" s="220"/>
      <c r="N13" s="219"/>
      <c r="O13" s="219"/>
      <c r="P13" s="219"/>
      <c r="Q13" s="219"/>
      <c r="R13" s="219"/>
      <c r="S13" s="221"/>
      <c r="T13" s="215"/>
      <c r="U13" s="222"/>
      <c r="V13" s="220">
        <f>+AB11+1</f>
        <v>29</v>
      </c>
      <c r="W13" s="225">
        <f>+V13+1</f>
        <v>30</v>
      </c>
      <c r="X13" s="225">
        <f>+W13+1</f>
        <v>31</v>
      </c>
      <c r="Y13" s="219"/>
      <c r="Z13" s="219"/>
      <c r="AA13" s="219"/>
      <c r="AB13" s="221"/>
      <c r="AC13" s="215"/>
      <c r="AD13" s="238"/>
      <c r="AE13" s="237">
        <f>AL3</f>
        <v>10</v>
      </c>
      <c r="AF13" s="245" t="s">
        <v>311</v>
      </c>
      <c r="AG13" s="234"/>
      <c r="AH13" s="224"/>
      <c r="AI13" s="224"/>
      <c r="AJ13" s="224"/>
      <c r="AK13" s="224"/>
      <c r="AL13" s="224"/>
      <c r="AM13" s="224"/>
      <c r="AN13" s="224"/>
      <c r="AO13" s="224"/>
      <c r="AP13" s="215"/>
      <c r="AQ13" s="215"/>
      <c r="AR13" s="215"/>
      <c r="AS13" s="213"/>
      <c r="AT13" s="213"/>
    </row>
    <row r="14" spans="1:46" s="211" customFormat="1" ht="18" hidden="1" customHeight="1" x14ac:dyDescent="0.35">
      <c r="A14" s="223"/>
      <c r="B14" s="215"/>
      <c r="C14" s="222"/>
      <c r="D14" s="220" t="s">
        <v>286</v>
      </c>
      <c r="E14" s="219" t="s">
        <v>287</v>
      </c>
      <c r="F14" s="219" t="s">
        <v>287</v>
      </c>
      <c r="G14" s="219" t="s">
        <v>287</v>
      </c>
      <c r="H14" s="219" t="s">
        <v>287</v>
      </c>
      <c r="I14" s="219" t="s">
        <v>287</v>
      </c>
      <c r="J14" s="221" t="s">
        <v>286</v>
      </c>
      <c r="K14" s="227"/>
      <c r="L14" s="222"/>
      <c r="M14" s="220"/>
      <c r="N14" s="219"/>
      <c r="O14" s="219"/>
      <c r="P14" s="219"/>
      <c r="Q14" s="219"/>
      <c r="R14" s="219"/>
      <c r="S14" s="221"/>
      <c r="T14" s="215"/>
      <c r="U14" s="222"/>
      <c r="V14" s="220" t="s">
        <v>286</v>
      </c>
      <c r="W14" s="225" t="s">
        <v>284</v>
      </c>
      <c r="X14" s="225" t="s">
        <v>284</v>
      </c>
      <c r="Y14" s="219"/>
      <c r="Z14" s="219"/>
      <c r="AA14" s="219"/>
      <c r="AB14" s="221"/>
      <c r="AC14" s="215"/>
      <c r="AD14" s="238"/>
      <c r="AE14" s="239"/>
      <c r="AF14" s="239"/>
      <c r="AG14" s="234"/>
      <c r="AH14" s="218">
        <f>COUNTIF(C14:AB14,"L")</f>
        <v>5</v>
      </c>
      <c r="AI14" s="218">
        <f>COUNTIF(C14:AB14,"DS")</f>
        <v>3</v>
      </c>
      <c r="AJ14" s="218">
        <f>COUNTIF(C14:AB14,"F")</f>
        <v>0</v>
      </c>
      <c r="AK14" s="218">
        <f>COUNTIF(C14:AB14,"FR")</f>
        <v>0</v>
      </c>
      <c r="AL14" s="218">
        <f>COUNTIF(C14:AB14,"RF")</f>
        <v>0</v>
      </c>
      <c r="AM14" s="218">
        <f>COUNTIF(C14:AB14,"V")</f>
        <v>2</v>
      </c>
      <c r="AN14" s="218">
        <f>COUNTA(C14:AB14)</f>
        <v>10</v>
      </c>
      <c r="AO14" s="218">
        <f>SUM(AH14:AM14)-AN14</f>
        <v>0</v>
      </c>
      <c r="AP14" s="215"/>
      <c r="AQ14" s="215"/>
      <c r="AR14" s="215"/>
      <c r="AS14" s="213"/>
      <c r="AT14" s="213"/>
    </row>
    <row r="15" spans="1:46" s="211" customFormat="1" ht="18" customHeight="1" x14ac:dyDescent="0.35">
      <c r="A15" s="223"/>
      <c r="B15" s="215"/>
      <c r="C15" s="215"/>
      <c r="D15" s="220"/>
      <c r="E15" s="219"/>
      <c r="F15" s="219"/>
      <c r="G15" s="219"/>
      <c r="H15" s="219"/>
      <c r="I15" s="219"/>
      <c r="J15" s="221"/>
      <c r="K15" s="215"/>
      <c r="L15" s="215"/>
      <c r="M15" s="220"/>
      <c r="N15" s="219"/>
      <c r="O15" s="219"/>
      <c r="P15" s="219"/>
      <c r="Q15" s="219"/>
      <c r="R15" s="219"/>
      <c r="S15" s="221"/>
      <c r="T15" s="215"/>
      <c r="U15" s="215"/>
      <c r="V15" s="220"/>
      <c r="W15" s="219"/>
      <c r="X15" s="219"/>
      <c r="Y15" s="219"/>
      <c r="Z15" s="219"/>
      <c r="AA15" s="219"/>
      <c r="AB15" s="221"/>
      <c r="AC15" s="215"/>
      <c r="AD15" s="238"/>
      <c r="AE15" s="237">
        <f>AM3</f>
        <v>24</v>
      </c>
      <c r="AF15" s="244" t="s">
        <v>310</v>
      </c>
      <c r="AG15" s="234"/>
      <c r="AH15" s="224"/>
      <c r="AI15" s="224"/>
      <c r="AJ15" s="224"/>
      <c r="AK15" s="224"/>
      <c r="AL15" s="224"/>
      <c r="AM15" s="224"/>
      <c r="AN15" s="224"/>
      <c r="AO15" s="224"/>
      <c r="AP15" s="215"/>
      <c r="AQ15" s="215"/>
      <c r="AR15" s="215"/>
      <c r="AS15" s="213"/>
      <c r="AT15" s="213"/>
    </row>
    <row r="16" spans="1:46" s="211" customFormat="1" ht="18" hidden="1" customHeight="1" x14ac:dyDescent="0.35">
      <c r="A16" s="223"/>
      <c r="B16" s="215"/>
      <c r="C16" s="215"/>
      <c r="D16" s="220"/>
      <c r="E16" s="219"/>
      <c r="F16" s="219"/>
      <c r="G16" s="219"/>
      <c r="H16" s="219"/>
      <c r="I16" s="219"/>
      <c r="J16" s="221"/>
      <c r="K16" s="215"/>
      <c r="L16" s="215"/>
      <c r="M16" s="220"/>
      <c r="N16" s="219"/>
      <c r="O16" s="219"/>
      <c r="P16" s="219"/>
      <c r="Q16" s="219"/>
      <c r="R16" s="219"/>
      <c r="S16" s="221"/>
      <c r="T16" s="215"/>
      <c r="U16" s="215"/>
      <c r="V16" s="220"/>
      <c r="W16" s="219"/>
      <c r="X16" s="219"/>
      <c r="Y16" s="219"/>
      <c r="Z16" s="219"/>
      <c r="AA16" s="219"/>
      <c r="AB16" s="221"/>
      <c r="AC16" s="215"/>
      <c r="AD16" s="238"/>
      <c r="AE16" s="239"/>
      <c r="AF16" s="239"/>
      <c r="AG16" s="234"/>
      <c r="AH16" s="218">
        <f>COUNTIF(C16:AB16,"L")</f>
        <v>0</v>
      </c>
      <c r="AI16" s="218">
        <f>COUNTIF(C16:AB16,"DS")</f>
        <v>0</v>
      </c>
      <c r="AJ16" s="218">
        <f>COUNTIF(C16:AB16,"F")</f>
        <v>0</v>
      </c>
      <c r="AK16" s="218">
        <f>COUNTIF(C16:AB16,"FR")</f>
        <v>0</v>
      </c>
      <c r="AL16" s="218">
        <f>COUNTIF(C16:AB16,"RF")</f>
        <v>0</v>
      </c>
      <c r="AM16" s="218">
        <f>COUNTIF(C16:AB16,"V")</f>
        <v>0</v>
      </c>
      <c r="AN16" s="218">
        <f>COUNTA(C16:AB16)</f>
        <v>0</v>
      </c>
      <c r="AO16" s="218">
        <f>SUM(AH16:AM16)-AN16</f>
        <v>0</v>
      </c>
      <c r="AP16" s="215"/>
      <c r="AQ16" s="215"/>
      <c r="AR16" s="215"/>
      <c r="AS16" s="213"/>
      <c r="AT16" s="213"/>
    </row>
    <row r="17" spans="1:46" s="211" customFormat="1" ht="18" customHeight="1" x14ac:dyDescent="0.35">
      <c r="A17" s="223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38"/>
      <c r="AE17" s="237">
        <f>SUM(AE5:AE15)</f>
        <v>365</v>
      </c>
      <c r="AF17" s="237" t="s">
        <v>47</v>
      </c>
      <c r="AG17" s="234"/>
      <c r="AH17" s="224"/>
      <c r="AI17" s="224"/>
      <c r="AJ17" s="224"/>
      <c r="AK17" s="224"/>
      <c r="AL17" s="224"/>
      <c r="AM17" s="224"/>
      <c r="AN17" s="224"/>
      <c r="AO17" s="224"/>
      <c r="AP17" s="215"/>
      <c r="AQ17" s="215"/>
      <c r="AR17" s="215"/>
      <c r="AS17" s="213"/>
      <c r="AT17" s="213"/>
    </row>
    <row r="18" spans="1:46" s="211" customFormat="1" ht="18" customHeight="1" x14ac:dyDescent="0.35">
      <c r="A18" s="223"/>
      <c r="B18" s="215"/>
      <c r="C18" s="232" t="s">
        <v>309</v>
      </c>
      <c r="D18" s="218" t="s">
        <v>296</v>
      </c>
      <c r="E18" s="218" t="s">
        <v>295</v>
      </c>
      <c r="F18" s="218" t="s">
        <v>294</v>
      </c>
      <c r="G18" s="218" t="s">
        <v>293</v>
      </c>
      <c r="H18" s="231" t="s">
        <v>292</v>
      </c>
      <c r="I18" s="231" t="s">
        <v>291</v>
      </c>
      <c r="J18" s="231" t="s">
        <v>290</v>
      </c>
      <c r="K18" s="215"/>
      <c r="L18" s="243" t="s">
        <v>308</v>
      </c>
      <c r="M18" s="218" t="s">
        <v>296</v>
      </c>
      <c r="N18" s="218" t="s">
        <v>295</v>
      </c>
      <c r="O18" s="218" t="s">
        <v>294</v>
      </c>
      <c r="P18" s="218" t="s">
        <v>293</v>
      </c>
      <c r="Q18" s="218" t="s">
        <v>292</v>
      </c>
      <c r="R18" s="218" t="s">
        <v>291</v>
      </c>
      <c r="S18" s="231" t="s">
        <v>290</v>
      </c>
      <c r="T18" s="215"/>
      <c r="U18" s="243" t="s">
        <v>307</v>
      </c>
      <c r="V18" s="218" t="s">
        <v>296</v>
      </c>
      <c r="W18" s="218" t="s">
        <v>295</v>
      </c>
      <c r="X18" s="231" t="s">
        <v>294</v>
      </c>
      <c r="Y18" s="231" t="s">
        <v>293</v>
      </c>
      <c r="Z18" s="231" t="s">
        <v>292</v>
      </c>
      <c r="AA18" s="231" t="s">
        <v>291</v>
      </c>
      <c r="AB18" s="231" t="s">
        <v>290</v>
      </c>
      <c r="AC18" s="215"/>
      <c r="AD18" s="215"/>
      <c r="AE18" s="236"/>
      <c r="AF18" s="236"/>
      <c r="AG18" s="215"/>
      <c r="AH18" s="224"/>
      <c r="AI18" s="224"/>
      <c r="AJ18" s="224"/>
      <c r="AK18" s="224"/>
      <c r="AL18" s="224"/>
      <c r="AM18" s="224"/>
      <c r="AN18" s="224"/>
      <c r="AO18" s="224"/>
      <c r="AP18" s="215"/>
      <c r="AQ18" s="215"/>
      <c r="AR18" s="215"/>
      <c r="AS18" s="213"/>
      <c r="AT18" s="213"/>
    </row>
    <row r="19" spans="1:46" s="211" customFormat="1" ht="18" customHeight="1" x14ac:dyDescent="0.35">
      <c r="A19" s="223"/>
      <c r="B19" s="215"/>
      <c r="C19" s="215"/>
      <c r="D19" s="220"/>
      <c r="E19" s="219"/>
      <c r="F19" s="219"/>
      <c r="G19" s="225">
        <f>+F19+1</f>
        <v>1</v>
      </c>
      <c r="H19" s="225">
        <f>+G19+1</f>
        <v>2</v>
      </c>
      <c r="I19" s="225">
        <f>+H19+1</f>
        <v>3</v>
      </c>
      <c r="J19" s="221">
        <f>+I19+1</f>
        <v>4</v>
      </c>
      <c r="K19" s="227"/>
      <c r="L19" s="215"/>
      <c r="M19" s="220"/>
      <c r="N19" s="219"/>
      <c r="O19" s="219"/>
      <c r="P19" s="219"/>
      <c r="Q19" s="219"/>
      <c r="R19" s="229">
        <f>+Q19+1</f>
        <v>1</v>
      </c>
      <c r="S19" s="221">
        <f>+R19+1</f>
        <v>2</v>
      </c>
      <c r="T19" s="227"/>
      <c r="U19" s="215"/>
      <c r="V19" s="220"/>
      <c r="W19" s="219">
        <f t="shared" ref="W19:AB19" si="13">+V19+1</f>
        <v>1</v>
      </c>
      <c r="X19" s="219">
        <f t="shared" si="13"/>
        <v>2</v>
      </c>
      <c r="Y19" s="219">
        <f t="shared" si="13"/>
        <v>3</v>
      </c>
      <c r="Z19" s="219">
        <f t="shared" si="13"/>
        <v>4</v>
      </c>
      <c r="AA19" s="219">
        <f t="shared" si="13"/>
        <v>5</v>
      </c>
      <c r="AB19" s="221">
        <f t="shared" si="13"/>
        <v>6</v>
      </c>
      <c r="AC19" s="227"/>
      <c r="AD19" s="215"/>
      <c r="AE19" s="213"/>
      <c r="AF19" s="213"/>
      <c r="AG19" s="215"/>
      <c r="AH19" s="224"/>
      <c r="AI19" s="224"/>
      <c r="AJ19" s="224"/>
      <c r="AK19" s="224"/>
      <c r="AL19" s="224"/>
      <c r="AM19" s="224"/>
      <c r="AN19" s="224"/>
      <c r="AO19" s="224"/>
      <c r="AP19" s="215"/>
      <c r="AQ19" s="215"/>
      <c r="AR19" s="215"/>
      <c r="AS19" s="213"/>
      <c r="AT19" s="213"/>
    </row>
    <row r="20" spans="1:46" s="211" customFormat="1" ht="18" hidden="1" customHeight="1" x14ac:dyDescent="0.35">
      <c r="A20" s="223"/>
      <c r="B20" s="215"/>
      <c r="C20" s="215"/>
      <c r="D20" s="220"/>
      <c r="E20" s="219"/>
      <c r="F20" s="219"/>
      <c r="G20" s="225" t="s">
        <v>284</v>
      </c>
      <c r="H20" s="225" t="s">
        <v>284</v>
      </c>
      <c r="I20" s="225" t="s">
        <v>284</v>
      </c>
      <c r="J20" s="221" t="s">
        <v>286</v>
      </c>
      <c r="K20" s="227"/>
      <c r="L20" s="215"/>
      <c r="M20" s="220"/>
      <c r="N20" s="219"/>
      <c r="O20" s="219"/>
      <c r="P20" s="219"/>
      <c r="Q20" s="219"/>
      <c r="R20" s="229" t="s">
        <v>289</v>
      </c>
      <c r="S20" s="221" t="s">
        <v>286</v>
      </c>
      <c r="T20" s="227"/>
      <c r="U20" s="215"/>
      <c r="V20" s="220"/>
      <c r="W20" s="219" t="s">
        <v>287</v>
      </c>
      <c r="X20" s="219" t="s">
        <v>287</v>
      </c>
      <c r="Y20" s="219" t="s">
        <v>287</v>
      </c>
      <c r="Z20" s="219" t="s">
        <v>287</v>
      </c>
      <c r="AA20" s="219" t="s">
        <v>287</v>
      </c>
      <c r="AB20" s="221" t="s">
        <v>286</v>
      </c>
      <c r="AC20" s="227"/>
      <c r="AD20" s="215"/>
      <c r="AE20" s="242"/>
      <c r="AF20" s="242"/>
      <c r="AG20" s="215"/>
      <c r="AH20" s="218">
        <f>COUNTIF(C20:AB20,"L")</f>
        <v>5</v>
      </c>
      <c r="AI20" s="218">
        <f>COUNTIF(C20:AB20,"DS")</f>
        <v>3</v>
      </c>
      <c r="AJ20" s="218">
        <f>COUNTIF(C20:AB20,"F")</f>
        <v>0</v>
      </c>
      <c r="AK20" s="218">
        <f>COUNTIF(C20:AB20,"FR")</f>
        <v>1</v>
      </c>
      <c r="AL20" s="218">
        <f>COUNTIF(C20:AB20,"RF")</f>
        <v>0</v>
      </c>
      <c r="AM20" s="218">
        <f>COUNTIF(C20:AB20,"V")</f>
        <v>3</v>
      </c>
      <c r="AN20" s="218">
        <f>COUNTA(C20:AB20)</f>
        <v>12</v>
      </c>
      <c r="AO20" s="218">
        <f>SUM(AH20:AM20)-AN20</f>
        <v>0</v>
      </c>
      <c r="AP20" s="215"/>
      <c r="AQ20" s="215"/>
      <c r="AR20" s="215"/>
      <c r="AS20" s="213"/>
      <c r="AT20" s="213"/>
    </row>
    <row r="21" spans="1:46" s="211" customFormat="1" ht="18" customHeight="1" x14ac:dyDescent="0.35">
      <c r="A21" s="223"/>
      <c r="B21" s="215"/>
      <c r="C21" s="222"/>
      <c r="D21" s="220">
        <f>+J19+1</f>
        <v>5</v>
      </c>
      <c r="E21" s="219">
        <f t="shared" ref="E21:J21" si="14">+D21+1</f>
        <v>6</v>
      </c>
      <c r="F21" s="219">
        <f t="shared" si="14"/>
        <v>7</v>
      </c>
      <c r="G21" s="219">
        <f t="shared" si="14"/>
        <v>8</v>
      </c>
      <c r="H21" s="219">
        <f t="shared" si="14"/>
        <v>9</v>
      </c>
      <c r="I21" s="219">
        <f t="shared" si="14"/>
        <v>10</v>
      </c>
      <c r="J21" s="221">
        <f t="shared" si="14"/>
        <v>11</v>
      </c>
      <c r="K21" s="227"/>
      <c r="L21" s="222"/>
      <c r="M21" s="220">
        <f>+S19+1</f>
        <v>3</v>
      </c>
      <c r="N21" s="219">
        <f t="shared" ref="N21:S21" si="15">+M21+1</f>
        <v>4</v>
      </c>
      <c r="O21" s="219">
        <f t="shared" si="15"/>
        <v>5</v>
      </c>
      <c r="P21" s="219">
        <f t="shared" si="15"/>
        <v>6</v>
      </c>
      <c r="Q21" s="219">
        <f t="shared" si="15"/>
        <v>7</v>
      </c>
      <c r="R21" s="219">
        <f t="shared" si="15"/>
        <v>8</v>
      </c>
      <c r="S21" s="221">
        <f t="shared" si="15"/>
        <v>9</v>
      </c>
      <c r="T21" s="227"/>
      <c r="U21" s="222"/>
      <c r="V21" s="220">
        <f>+AB19+1</f>
        <v>7</v>
      </c>
      <c r="W21" s="219">
        <f t="shared" ref="W21:AB21" si="16">+V21+1</f>
        <v>8</v>
      </c>
      <c r="X21" s="219">
        <f t="shared" si="16"/>
        <v>9</v>
      </c>
      <c r="Y21" s="219">
        <f t="shared" si="16"/>
        <v>10</v>
      </c>
      <c r="Z21" s="219">
        <f t="shared" si="16"/>
        <v>11</v>
      </c>
      <c r="AA21" s="219">
        <f t="shared" si="16"/>
        <v>12</v>
      </c>
      <c r="AB21" s="221">
        <f t="shared" si="16"/>
        <v>13</v>
      </c>
      <c r="AC21" s="227"/>
      <c r="AD21" s="238"/>
      <c r="AE21" s="237">
        <f>AE5</f>
        <v>219</v>
      </c>
      <c r="AF21" s="241" t="s">
        <v>306</v>
      </c>
      <c r="AG21" s="234"/>
      <c r="AH21" s="224"/>
      <c r="AI21" s="224"/>
      <c r="AJ21" s="224"/>
      <c r="AK21" s="224"/>
      <c r="AL21" s="224"/>
      <c r="AM21" s="224"/>
      <c r="AN21" s="224"/>
      <c r="AO21" s="224"/>
      <c r="AP21" s="215"/>
      <c r="AQ21" s="215"/>
      <c r="AR21" s="215"/>
      <c r="AS21" s="213"/>
      <c r="AT21" s="213"/>
    </row>
    <row r="22" spans="1:46" s="211" customFormat="1" ht="18" hidden="1" customHeight="1" x14ac:dyDescent="0.35">
      <c r="A22" s="223"/>
      <c r="B22" s="215"/>
      <c r="C22" s="222"/>
      <c r="D22" s="220" t="s">
        <v>286</v>
      </c>
      <c r="E22" s="219" t="s">
        <v>287</v>
      </c>
      <c r="F22" s="219" t="s">
        <v>287</v>
      </c>
      <c r="G22" s="219" t="s">
        <v>287</v>
      </c>
      <c r="H22" s="219" t="s">
        <v>287</v>
      </c>
      <c r="I22" s="219" t="s">
        <v>287</v>
      </c>
      <c r="J22" s="221" t="s">
        <v>286</v>
      </c>
      <c r="K22" s="227"/>
      <c r="L22" s="222"/>
      <c r="M22" s="220" t="s">
        <v>286</v>
      </c>
      <c r="N22" s="219" t="s">
        <v>287</v>
      </c>
      <c r="O22" s="219" t="s">
        <v>287</v>
      </c>
      <c r="P22" s="219" t="s">
        <v>287</v>
      </c>
      <c r="Q22" s="219" t="s">
        <v>287</v>
      </c>
      <c r="R22" s="219" t="s">
        <v>287</v>
      </c>
      <c r="S22" s="221" t="s">
        <v>286</v>
      </c>
      <c r="T22" s="227"/>
      <c r="U22" s="222"/>
      <c r="V22" s="220" t="s">
        <v>286</v>
      </c>
      <c r="W22" s="219" t="s">
        <v>287</v>
      </c>
      <c r="X22" s="219" t="s">
        <v>287</v>
      </c>
      <c r="Y22" s="219" t="s">
        <v>287</v>
      </c>
      <c r="Z22" s="219" t="s">
        <v>287</v>
      </c>
      <c r="AA22" s="219" t="s">
        <v>287</v>
      </c>
      <c r="AB22" s="221" t="s">
        <v>286</v>
      </c>
      <c r="AC22" s="227"/>
      <c r="AD22" s="238"/>
      <c r="AE22" s="239"/>
      <c r="AF22" s="239"/>
      <c r="AG22" s="234"/>
      <c r="AH22" s="218">
        <f>COUNTIF(C22:AB22,"L")</f>
        <v>15</v>
      </c>
      <c r="AI22" s="218">
        <f>COUNTIF(C22:AB22,"DS")</f>
        <v>6</v>
      </c>
      <c r="AJ22" s="218">
        <f>COUNTIF(C22:AB22,"F")</f>
        <v>0</v>
      </c>
      <c r="AK22" s="218">
        <f>COUNTIF(C22:AB22,"FR")</f>
        <v>0</v>
      </c>
      <c r="AL22" s="218">
        <f>COUNTIF(C22:AB22,"RF")</f>
        <v>0</v>
      </c>
      <c r="AM22" s="218">
        <f>COUNTIF(C22:AB22,"V")</f>
        <v>0</v>
      </c>
      <c r="AN22" s="218">
        <f>COUNTA(C22:AB22)</f>
        <v>21</v>
      </c>
      <c r="AO22" s="218">
        <f>SUM(AH22:AM22)-AN22</f>
        <v>0</v>
      </c>
      <c r="AP22" s="215"/>
      <c r="AQ22" s="215"/>
      <c r="AR22" s="215"/>
      <c r="AS22" s="213"/>
      <c r="AT22" s="213"/>
    </row>
    <row r="23" spans="1:46" s="211" customFormat="1" ht="18" customHeight="1" x14ac:dyDescent="0.35">
      <c r="A23" s="223"/>
      <c r="B23" s="215"/>
      <c r="C23" s="215"/>
      <c r="D23" s="220">
        <f>+J21+1</f>
        <v>12</v>
      </c>
      <c r="E23" s="219">
        <f t="shared" ref="E23:J23" si="17">+D23+1</f>
        <v>13</v>
      </c>
      <c r="F23" s="219">
        <f t="shared" si="17"/>
        <v>14</v>
      </c>
      <c r="G23" s="219">
        <f t="shared" si="17"/>
        <v>15</v>
      </c>
      <c r="H23" s="219">
        <f t="shared" si="17"/>
        <v>16</v>
      </c>
      <c r="I23" s="219">
        <f t="shared" si="17"/>
        <v>17</v>
      </c>
      <c r="J23" s="221">
        <f t="shared" si="17"/>
        <v>18</v>
      </c>
      <c r="K23" s="227"/>
      <c r="L23" s="222"/>
      <c r="M23" s="220">
        <f>+S21+1</f>
        <v>10</v>
      </c>
      <c r="N23" s="219">
        <f t="shared" ref="N23:S23" si="18">+M23+1</f>
        <v>11</v>
      </c>
      <c r="O23" s="219">
        <f t="shared" si="18"/>
        <v>12</v>
      </c>
      <c r="P23" s="219">
        <f t="shared" si="18"/>
        <v>13</v>
      </c>
      <c r="Q23" s="219">
        <f t="shared" si="18"/>
        <v>14</v>
      </c>
      <c r="R23" s="219">
        <f t="shared" si="18"/>
        <v>15</v>
      </c>
      <c r="S23" s="221">
        <f t="shared" si="18"/>
        <v>16</v>
      </c>
      <c r="T23" s="227"/>
      <c r="U23" s="222"/>
      <c r="V23" s="220">
        <f>+AB21+1</f>
        <v>14</v>
      </c>
      <c r="W23" s="219">
        <f t="shared" ref="W23:AB23" si="19">+V23+1</f>
        <v>15</v>
      </c>
      <c r="X23" s="219">
        <f t="shared" si="19"/>
        <v>16</v>
      </c>
      <c r="Y23" s="219">
        <f t="shared" si="19"/>
        <v>17</v>
      </c>
      <c r="Z23" s="219">
        <f t="shared" si="19"/>
        <v>18</v>
      </c>
      <c r="AA23" s="219">
        <f t="shared" si="19"/>
        <v>19</v>
      </c>
      <c r="AB23" s="221">
        <f t="shared" si="19"/>
        <v>20</v>
      </c>
      <c r="AC23" s="227"/>
      <c r="AD23" s="238"/>
      <c r="AE23" s="237">
        <f>+AE11</f>
        <v>5</v>
      </c>
      <c r="AF23" s="240" t="s">
        <v>305</v>
      </c>
      <c r="AG23" s="234"/>
      <c r="AH23" s="224"/>
      <c r="AI23" s="224"/>
      <c r="AJ23" s="224"/>
      <c r="AK23" s="224"/>
      <c r="AL23" s="224"/>
      <c r="AM23" s="224"/>
      <c r="AN23" s="224"/>
      <c r="AO23" s="224"/>
      <c r="AP23" s="215"/>
      <c r="AQ23" s="215"/>
      <c r="AR23" s="215"/>
      <c r="AS23" s="213"/>
      <c r="AT23" s="213"/>
    </row>
    <row r="24" spans="1:46" s="211" customFormat="1" ht="18" hidden="1" customHeight="1" x14ac:dyDescent="0.35">
      <c r="A24" s="223"/>
      <c r="B24" s="215"/>
      <c r="C24" s="215"/>
      <c r="D24" s="220" t="s">
        <v>286</v>
      </c>
      <c r="E24" s="219" t="s">
        <v>287</v>
      </c>
      <c r="F24" s="219" t="s">
        <v>287</v>
      </c>
      <c r="G24" s="219" t="s">
        <v>287</v>
      </c>
      <c r="H24" s="219" t="s">
        <v>287</v>
      </c>
      <c r="I24" s="219" t="s">
        <v>287</v>
      </c>
      <c r="J24" s="221" t="s">
        <v>286</v>
      </c>
      <c r="K24" s="227"/>
      <c r="L24" s="222"/>
      <c r="M24" s="220" t="s">
        <v>286</v>
      </c>
      <c r="N24" s="219" t="s">
        <v>287</v>
      </c>
      <c r="O24" s="219" t="s">
        <v>287</v>
      </c>
      <c r="P24" s="219" t="s">
        <v>287</v>
      </c>
      <c r="Q24" s="219" t="s">
        <v>287</v>
      </c>
      <c r="R24" s="219" t="s">
        <v>287</v>
      </c>
      <c r="S24" s="221" t="s">
        <v>286</v>
      </c>
      <c r="T24" s="227"/>
      <c r="U24" s="222"/>
      <c r="V24" s="220" t="s">
        <v>286</v>
      </c>
      <c r="W24" s="219" t="s">
        <v>287</v>
      </c>
      <c r="X24" s="219" t="s">
        <v>287</v>
      </c>
      <c r="Y24" s="219" t="s">
        <v>287</v>
      </c>
      <c r="Z24" s="219" t="s">
        <v>287</v>
      </c>
      <c r="AA24" s="219" t="s">
        <v>287</v>
      </c>
      <c r="AB24" s="221" t="s">
        <v>286</v>
      </c>
      <c r="AC24" s="227"/>
      <c r="AD24" s="238"/>
      <c r="AE24" s="239"/>
      <c r="AF24" s="239"/>
      <c r="AG24" s="234"/>
      <c r="AH24" s="218">
        <f>COUNTIF(C24:AB24,"L")</f>
        <v>15</v>
      </c>
      <c r="AI24" s="218">
        <f>COUNTIF(C24:AB24,"DS")</f>
        <v>6</v>
      </c>
      <c r="AJ24" s="218">
        <f>COUNTIF(C24:AB24,"F")</f>
        <v>0</v>
      </c>
      <c r="AK24" s="218">
        <f>COUNTIF(C24:AB24,"FR")</f>
        <v>0</v>
      </c>
      <c r="AL24" s="218">
        <f>COUNTIF(C24:AB24,"RF")</f>
        <v>0</v>
      </c>
      <c r="AM24" s="218">
        <f>COUNTIF(C24:AB24,"V")</f>
        <v>0</v>
      </c>
      <c r="AN24" s="218">
        <f>COUNTA(C24:AB24)</f>
        <v>21</v>
      </c>
      <c r="AO24" s="218">
        <f>SUM(AH24:AM24)-AN24</f>
        <v>0</v>
      </c>
      <c r="AP24" s="215"/>
      <c r="AQ24" s="215"/>
      <c r="AR24" s="215"/>
      <c r="AS24" s="213"/>
      <c r="AT24" s="213"/>
    </row>
    <row r="25" spans="1:46" s="211" customFormat="1" ht="18" customHeight="1" x14ac:dyDescent="0.35">
      <c r="A25" s="223"/>
      <c r="B25" s="215"/>
      <c r="C25" s="215"/>
      <c r="D25" s="220">
        <f>+J23+1</f>
        <v>19</v>
      </c>
      <c r="E25" s="219">
        <f t="shared" ref="E25:J25" si="20">+D25+1</f>
        <v>20</v>
      </c>
      <c r="F25" s="219">
        <f t="shared" si="20"/>
        <v>21</v>
      </c>
      <c r="G25" s="219">
        <f t="shared" si="20"/>
        <v>22</v>
      </c>
      <c r="H25" s="219">
        <f t="shared" si="20"/>
        <v>23</v>
      </c>
      <c r="I25" s="219">
        <f t="shared" si="20"/>
        <v>24</v>
      </c>
      <c r="J25" s="221">
        <f t="shared" si="20"/>
        <v>25</v>
      </c>
      <c r="K25" s="227"/>
      <c r="L25" s="222"/>
      <c r="M25" s="220">
        <f>+S23+1</f>
        <v>17</v>
      </c>
      <c r="N25" s="219">
        <f t="shared" ref="N25:S25" si="21">+M25+1</f>
        <v>18</v>
      </c>
      <c r="O25" s="219">
        <f t="shared" si="21"/>
        <v>19</v>
      </c>
      <c r="P25" s="219">
        <f t="shared" si="21"/>
        <v>20</v>
      </c>
      <c r="Q25" s="219">
        <f t="shared" si="21"/>
        <v>21</v>
      </c>
      <c r="R25" s="219">
        <f t="shared" si="21"/>
        <v>22</v>
      </c>
      <c r="S25" s="221">
        <f t="shared" si="21"/>
        <v>23</v>
      </c>
      <c r="T25" s="227"/>
      <c r="U25" s="222"/>
      <c r="V25" s="220">
        <f>+AB23+1</f>
        <v>21</v>
      </c>
      <c r="W25" s="219">
        <f t="shared" ref="W25:AB25" si="22">+V25+1</f>
        <v>22</v>
      </c>
      <c r="X25" s="219">
        <f t="shared" si="22"/>
        <v>23</v>
      </c>
      <c r="Y25" s="219">
        <f t="shared" si="22"/>
        <v>24</v>
      </c>
      <c r="Z25" s="219">
        <f t="shared" si="22"/>
        <v>25</v>
      </c>
      <c r="AA25" s="219">
        <f t="shared" si="22"/>
        <v>26</v>
      </c>
      <c r="AB25" s="221">
        <f t="shared" si="22"/>
        <v>27</v>
      </c>
      <c r="AC25" s="227"/>
      <c r="AD25" s="238"/>
      <c r="AE25" s="237">
        <f>+AE21+AE23</f>
        <v>224</v>
      </c>
      <c r="AF25" s="237" t="s">
        <v>304</v>
      </c>
      <c r="AG25" s="234"/>
      <c r="AH25" s="224"/>
      <c r="AI25" s="224"/>
      <c r="AJ25" s="224"/>
      <c r="AK25" s="224"/>
      <c r="AL25" s="224"/>
      <c r="AM25" s="224"/>
      <c r="AN25" s="224"/>
      <c r="AO25" s="224"/>
      <c r="AP25" s="215"/>
      <c r="AQ25" s="215"/>
      <c r="AR25" s="215"/>
      <c r="AS25" s="213"/>
      <c r="AT25" s="213"/>
    </row>
    <row r="26" spans="1:46" s="211" customFormat="1" ht="18" hidden="1" customHeight="1" x14ac:dyDescent="0.35">
      <c r="A26" s="223"/>
      <c r="B26" s="215"/>
      <c r="C26" s="222"/>
      <c r="D26" s="220" t="s">
        <v>286</v>
      </c>
      <c r="E26" s="219" t="s">
        <v>287</v>
      </c>
      <c r="F26" s="219" t="s">
        <v>287</v>
      </c>
      <c r="G26" s="219" t="s">
        <v>287</v>
      </c>
      <c r="H26" s="219" t="s">
        <v>287</v>
      </c>
      <c r="I26" s="219" t="s">
        <v>287</v>
      </c>
      <c r="J26" s="221" t="s">
        <v>286</v>
      </c>
      <c r="K26" s="227"/>
      <c r="L26" s="222"/>
      <c r="M26" s="220" t="s">
        <v>286</v>
      </c>
      <c r="N26" s="219" t="s">
        <v>287</v>
      </c>
      <c r="O26" s="219" t="s">
        <v>287</v>
      </c>
      <c r="P26" s="219" t="s">
        <v>287</v>
      </c>
      <c r="Q26" s="219" t="s">
        <v>287</v>
      </c>
      <c r="R26" s="219" t="s">
        <v>287</v>
      </c>
      <c r="S26" s="221" t="s">
        <v>286</v>
      </c>
      <c r="T26" s="227"/>
      <c r="U26" s="222"/>
      <c r="V26" s="220" t="s">
        <v>286</v>
      </c>
      <c r="W26" s="219" t="s">
        <v>287</v>
      </c>
      <c r="X26" s="219" t="s">
        <v>287</v>
      </c>
      <c r="Y26" s="219" t="s">
        <v>287</v>
      </c>
      <c r="Z26" s="219" t="s">
        <v>287</v>
      </c>
      <c r="AA26" s="219" t="s">
        <v>287</v>
      </c>
      <c r="AB26" s="221" t="s">
        <v>286</v>
      </c>
      <c r="AC26" s="227"/>
      <c r="AD26" s="238"/>
      <c r="AE26" s="239"/>
      <c r="AF26" s="239"/>
      <c r="AG26" s="234"/>
      <c r="AH26" s="218">
        <f>COUNTIF(C26:AB26,"L")</f>
        <v>15</v>
      </c>
      <c r="AI26" s="218">
        <f>COUNTIF(C26:AB26,"DS")</f>
        <v>6</v>
      </c>
      <c r="AJ26" s="218">
        <f>COUNTIF(C26:AB26,"F")</f>
        <v>0</v>
      </c>
      <c r="AK26" s="218">
        <f>COUNTIF(C26:AB26,"FR")</f>
        <v>0</v>
      </c>
      <c r="AL26" s="218">
        <f>COUNTIF(C26:AB26,"RF")</f>
        <v>0</v>
      </c>
      <c r="AM26" s="218">
        <f>COUNTIF(C26:AB26,"V")</f>
        <v>0</v>
      </c>
      <c r="AN26" s="218">
        <f>COUNTA(C26:AB26)</f>
        <v>21</v>
      </c>
      <c r="AO26" s="218">
        <f>SUM(AH26:AM26)-AN26</f>
        <v>0</v>
      </c>
      <c r="AP26" s="215"/>
      <c r="AQ26" s="215"/>
      <c r="AR26" s="215"/>
      <c r="AS26" s="213"/>
      <c r="AT26" s="213"/>
    </row>
    <row r="27" spans="1:46" s="211" customFormat="1" ht="18" customHeight="1" x14ac:dyDescent="0.35">
      <c r="A27" s="223"/>
      <c r="B27" s="215"/>
      <c r="C27" s="222"/>
      <c r="D27" s="220">
        <f>+J25+1</f>
        <v>26</v>
      </c>
      <c r="E27" s="219">
        <f>+D27+1</f>
        <v>27</v>
      </c>
      <c r="F27" s="219">
        <f>+E27+1</f>
        <v>28</v>
      </c>
      <c r="G27" s="219">
        <f>+F27+1</f>
        <v>29</v>
      </c>
      <c r="H27" s="219">
        <f>+G27+1</f>
        <v>30</v>
      </c>
      <c r="I27" s="219"/>
      <c r="J27" s="221"/>
      <c r="K27" s="215"/>
      <c r="L27" s="222"/>
      <c r="M27" s="220">
        <f>+S25+1</f>
        <v>24</v>
      </c>
      <c r="N27" s="219">
        <f t="shared" ref="N27:S27" si="23">+M27+1</f>
        <v>25</v>
      </c>
      <c r="O27" s="219">
        <f t="shared" si="23"/>
        <v>26</v>
      </c>
      <c r="P27" s="219">
        <f t="shared" si="23"/>
        <v>27</v>
      </c>
      <c r="Q27" s="219">
        <f t="shared" si="23"/>
        <v>28</v>
      </c>
      <c r="R27" s="219">
        <f t="shared" si="23"/>
        <v>29</v>
      </c>
      <c r="S27" s="221">
        <f t="shared" si="23"/>
        <v>30</v>
      </c>
      <c r="T27" s="227"/>
      <c r="U27" s="222"/>
      <c r="V27" s="220">
        <f>+AB25+1</f>
        <v>28</v>
      </c>
      <c r="W27" s="219">
        <f>+V27+1</f>
        <v>29</v>
      </c>
      <c r="X27" s="219">
        <f>+W27+1</f>
        <v>30</v>
      </c>
      <c r="Y27" s="219"/>
      <c r="Z27" s="219"/>
      <c r="AA27" s="219"/>
      <c r="AB27" s="221"/>
      <c r="AC27" s="215"/>
      <c r="AD27" s="238"/>
      <c r="AE27" s="237">
        <f>AE25*8</f>
        <v>1792</v>
      </c>
      <c r="AF27" s="237" t="s">
        <v>303</v>
      </c>
      <c r="AG27" s="234"/>
      <c r="AH27" s="224"/>
      <c r="AI27" s="224"/>
      <c r="AJ27" s="224"/>
      <c r="AK27" s="224"/>
      <c r="AL27" s="224"/>
      <c r="AM27" s="224"/>
      <c r="AN27" s="224"/>
      <c r="AO27" s="224"/>
      <c r="AP27" s="215"/>
      <c r="AQ27" s="215"/>
      <c r="AR27" s="215"/>
      <c r="AS27" s="213"/>
      <c r="AT27" s="213"/>
    </row>
    <row r="28" spans="1:46" s="211" customFormat="1" ht="18" hidden="1" customHeight="1" x14ac:dyDescent="0.35">
      <c r="A28" s="223"/>
      <c r="B28" s="215"/>
      <c r="C28" s="222"/>
      <c r="D28" s="220" t="s">
        <v>286</v>
      </c>
      <c r="E28" s="219" t="s">
        <v>287</v>
      </c>
      <c r="F28" s="219" t="s">
        <v>287</v>
      </c>
      <c r="G28" s="219" t="s">
        <v>287</v>
      </c>
      <c r="H28" s="219" t="s">
        <v>287</v>
      </c>
      <c r="I28" s="219"/>
      <c r="J28" s="221"/>
      <c r="K28" s="215"/>
      <c r="L28" s="222"/>
      <c r="M28" s="220" t="s">
        <v>286</v>
      </c>
      <c r="N28" s="219" t="s">
        <v>287</v>
      </c>
      <c r="O28" s="219" t="s">
        <v>287</v>
      </c>
      <c r="P28" s="219" t="s">
        <v>287</v>
      </c>
      <c r="Q28" s="219" t="s">
        <v>287</v>
      </c>
      <c r="R28" s="219" t="s">
        <v>287</v>
      </c>
      <c r="S28" s="221" t="s">
        <v>286</v>
      </c>
      <c r="T28" s="227"/>
      <c r="U28" s="222"/>
      <c r="V28" s="220" t="s">
        <v>286</v>
      </c>
      <c r="W28" s="219" t="s">
        <v>287</v>
      </c>
      <c r="X28" s="219" t="s">
        <v>287</v>
      </c>
      <c r="Y28" s="219"/>
      <c r="Z28" s="219"/>
      <c r="AA28" s="219"/>
      <c r="AB28" s="221"/>
      <c r="AC28" s="215"/>
      <c r="AD28" s="215"/>
      <c r="AE28" s="236"/>
      <c r="AF28" s="236"/>
      <c r="AG28" s="215"/>
      <c r="AH28" s="218">
        <f>COUNTIF(C28:AB28,"L")</f>
        <v>11</v>
      </c>
      <c r="AI28" s="218">
        <f>COUNTIF(C28:AB28,"DS")</f>
        <v>4</v>
      </c>
      <c r="AJ28" s="218">
        <f>COUNTIF(C28:AB28,"F")</f>
        <v>0</v>
      </c>
      <c r="AK28" s="218">
        <f>COUNTIF(C28:AB28,"FR")</f>
        <v>0</v>
      </c>
      <c r="AL28" s="218">
        <f>COUNTIF(C28:AB28,"RF")</f>
        <v>0</v>
      </c>
      <c r="AM28" s="218">
        <f>COUNTIF(C28:AB28,"V")</f>
        <v>0</v>
      </c>
      <c r="AN28" s="218">
        <f>COUNTA(C28:AB28)</f>
        <v>15</v>
      </c>
      <c r="AO28" s="218">
        <f>SUM(AH28:AM28)-AN28</f>
        <v>0</v>
      </c>
      <c r="AP28" s="215"/>
      <c r="AQ28" s="215"/>
      <c r="AR28" s="215"/>
      <c r="AS28" s="213"/>
      <c r="AT28" s="213"/>
    </row>
    <row r="29" spans="1:46" s="211" customFormat="1" ht="18" customHeight="1" x14ac:dyDescent="0.35">
      <c r="A29" s="223"/>
      <c r="B29" s="215"/>
      <c r="C29" s="215"/>
      <c r="D29" s="220"/>
      <c r="E29" s="219"/>
      <c r="F29" s="219"/>
      <c r="G29" s="219"/>
      <c r="H29" s="219"/>
      <c r="I29" s="219"/>
      <c r="J29" s="221"/>
      <c r="K29" s="215"/>
      <c r="L29" s="222"/>
      <c r="M29" s="220">
        <f>+S27+1</f>
        <v>31</v>
      </c>
      <c r="N29" s="219"/>
      <c r="O29" s="219"/>
      <c r="P29" s="219"/>
      <c r="Q29" s="219"/>
      <c r="R29" s="219"/>
      <c r="S29" s="221"/>
      <c r="T29" s="215"/>
      <c r="U29" s="215"/>
      <c r="V29" s="220"/>
      <c r="W29" s="219"/>
      <c r="X29" s="219"/>
      <c r="Y29" s="219"/>
      <c r="Z29" s="219"/>
      <c r="AA29" s="219"/>
      <c r="AB29" s="221"/>
      <c r="AC29" s="215"/>
      <c r="AD29" s="215"/>
      <c r="AE29" s="213"/>
      <c r="AF29" s="213"/>
      <c r="AG29" s="215"/>
      <c r="AH29" s="224"/>
      <c r="AI29" s="224"/>
      <c r="AJ29" s="224"/>
      <c r="AK29" s="224"/>
      <c r="AL29" s="224"/>
      <c r="AM29" s="224"/>
      <c r="AN29" s="224"/>
      <c r="AO29" s="224"/>
      <c r="AP29" s="215"/>
      <c r="AQ29" s="215"/>
      <c r="AR29" s="215"/>
      <c r="AS29" s="213"/>
      <c r="AT29" s="213"/>
    </row>
    <row r="30" spans="1:46" s="211" customFormat="1" ht="15" hidden="1" customHeight="1" x14ac:dyDescent="0.35">
      <c r="A30" s="223"/>
      <c r="B30" s="215"/>
      <c r="C30" s="215"/>
      <c r="D30" s="220"/>
      <c r="E30" s="219"/>
      <c r="F30" s="219"/>
      <c r="G30" s="219"/>
      <c r="H30" s="219"/>
      <c r="I30" s="219"/>
      <c r="J30" s="221"/>
      <c r="K30" s="215"/>
      <c r="L30" s="222"/>
      <c r="M30" s="220" t="s">
        <v>286</v>
      </c>
      <c r="N30" s="219"/>
      <c r="O30" s="219"/>
      <c r="P30" s="219"/>
      <c r="Q30" s="219"/>
      <c r="R30" s="219"/>
      <c r="S30" s="221"/>
      <c r="T30" s="215"/>
      <c r="U30" s="215"/>
      <c r="V30" s="220"/>
      <c r="W30" s="219"/>
      <c r="X30" s="219"/>
      <c r="Y30" s="219"/>
      <c r="Z30" s="219"/>
      <c r="AA30" s="219"/>
      <c r="AB30" s="221"/>
      <c r="AC30" s="215"/>
      <c r="AD30" s="215"/>
      <c r="AE30" s="213"/>
      <c r="AF30" s="233"/>
      <c r="AG30" s="215"/>
      <c r="AH30" s="218">
        <f>COUNTIF(C30:AB30,"L")</f>
        <v>0</v>
      </c>
      <c r="AI30" s="218">
        <f>COUNTIF(C30:AB30,"DS")</f>
        <v>1</v>
      </c>
      <c r="AJ30" s="218">
        <f>COUNTIF(C30:AB30,"F")</f>
        <v>0</v>
      </c>
      <c r="AK30" s="218">
        <f>COUNTIF(C30:AB30,"FR")</f>
        <v>0</v>
      </c>
      <c r="AL30" s="218">
        <f>COUNTIF(C30:AB30,"RF")</f>
        <v>0</v>
      </c>
      <c r="AM30" s="218">
        <f>COUNTIF(C30:AB30,"V")</f>
        <v>0</v>
      </c>
      <c r="AN30" s="218">
        <f>COUNTA(C30:AB30)</f>
        <v>1</v>
      </c>
      <c r="AO30" s="218">
        <f>SUM(AH30:AM30)-AN30</f>
        <v>0</v>
      </c>
      <c r="AP30" s="215"/>
      <c r="AQ30" s="215"/>
      <c r="AR30" s="215"/>
      <c r="AS30" s="213"/>
      <c r="AT30" s="213"/>
    </row>
    <row r="31" spans="1:46" s="211" customFormat="1" x14ac:dyDescent="0.35">
      <c r="A31" s="223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35"/>
      <c r="N31" s="23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3"/>
      <c r="AG31" s="234"/>
      <c r="AH31" s="224"/>
      <c r="AI31" s="224"/>
      <c r="AJ31" s="224"/>
      <c r="AK31" s="224"/>
      <c r="AL31" s="224"/>
      <c r="AM31" s="224"/>
      <c r="AN31" s="224"/>
      <c r="AO31" s="224"/>
      <c r="AP31" s="215"/>
      <c r="AQ31" s="215"/>
      <c r="AR31" s="215"/>
      <c r="AS31" s="213"/>
      <c r="AT31" s="213"/>
    </row>
    <row r="32" spans="1:46" s="211" customFormat="1" x14ac:dyDescent="0.35">
      <c r="A32" s="223"/>
      <c r="B32" s="215"/>
      <c r="C32" s="232" t="s">
        <v>302</v>
      </c>
      <c r="D32" s="218" t="s">
        <v>296</v>
      </c>
      <c r="E32" s="218" t="s">
        <v>295</v>
      </c>
      <c r="F32" s="218" t="s">
        <v>294</v>
      </c>
      <c r="G32" s="218" t="s">
        <v>293</v>
      </c>
      <c r="H32" s="231" t="s">
        <v>292</v>
      </c>
      <c r="I32" s="231" t="s">
        <v>291</v>
      </c>
      <c r="J32" s="231" t="s">
        <v>290</v>
      </c>
      <c r="K32" s="215"/>
      <c r="L32" s="232" t="s">
        <v>301</v>
      </c>
      <c r="M32" s="231" t="s">
        <v>296</v>
      </c>
      <c r="N32" s="231" t="s">
        <v>295</v>
      </c>
      <c r="O32" s="231" t="s">
        <v>294</v>
      </c>
      <c r="P32" s="231" t="s">
        <v>293</v>
      </c>
      <c r="Q32" s="231" t="s">
        <v>292</v>
      </c>
      <c r="R32" s="231" t="s">
        <v>291</v>
      </c>
      <c r="S32" s="231" t="s">
        <v>290</v>
      </c>
      <c r="T32" s="215"/>
      <c r="U32" s="232" t="s">
        <v>300</v>
      </c>
      <c r="V32" s="218" t="s">
        <v>296</v>
      </c>
      <c r="W32" s="218" t="s">
        <v>295</v>
      </c>
      <c r="X32" s="218" t="s">
        <v>294</v>
      </c>
      <c r="Y32" s="231" t="s">
        <v>293</v>
      </c>
      <c r="Z32" s="231" t="s">
        <v>292</v>
      </c>
      <c r="AA32" s="231" t="s">
        <v>291</v>
      </c>
      <c r="AB32" s="231" t="s">
        <v>290</v>
      </c>
      <c r="AC32" s="215"/>
      <c r="AD32" s="215"/>
      <c r="AE32" s="213"/>
      <c r="AF32" s="213"/>
      <c r="AG32" s="215"/>
      <c r="AH32" s="224"/>
      <c r="AI32" s="224"/>
      <c r="AJ32" s="224"/>
      <c r="AK32" s="224"/>
      <c r="AL32" s="224"/>
      <c r="AM32" s="224"/>
      <c r="AN32" s="224"/>
      <c r="AO32" s="224"/>
      <c r="AP32" s="215"/>
      <c r="AQ32" s="215"/>
      <c r="AR32" s="215"/>
      <c r="AS32" s="213"/>
      <c r="AT32" s="213"/>
    </row>
    <row r="33" spans="1:46" s="211" customFormat="1" ht="16" customHeight="1" x14ac:dyDescent="0.35">
      <c r="A33" s="223"/>
      <c r="B33" s="215"/>
      <c r="C33" s="215"/>
      <c r="D33" s="220"/>
      <c r="E33" s="219"/>
      <c r="F33" s="219"/>
      <c r="G33" s="219">
        <f>+F33+1</f>
        <v>1</v>
      </c>
      <c r="H33" s="219">
        <f>+G33+1</f>
        <v>2</v>
      </c>
      <c r="I33" s="219">
        <f>+H33+1</f>
        <v>3</v>
      </c>
      <c r="J33" s="221">
        <f>+I33+1</f>
        <v>4</v>
      </c>
      <c r="K33" s="227"/>
      <c r="L33" s="222"/>
      <c r="M33" s="220"/>
      <c r="N33" s="219"/>
      <c r="O33" s="219"/>
      <c r="P33" s="219"/>
      <c r="Q33" s="219"/>
      <c r="R33" s="219"/>
      <c r="S33" s="221">
        <f>+R33+1</f>
        <v>1</v>
      </c>
      <c r="T33" s="227"/>
      <c r="U33" s="215"/>
      <c r="V33" s="220"/>
      <c r="W33" s="219"/>
      <c r="X33" s="219">
        <f>+W33+1</f>
        <v>1</v>
      </c>
      <c r="Y33" s="219">
        <f>+X33+1</f>
        <v>2</v>
      </c>
      <c r="Z33" s="219">
        <f>+Y33+1</f>
        <v>3</v>
      </c>
      <c r="AA33" s="219">
        <f>+Z33+1</f>
        <v>4</v>
      </c>
      <c r="AB33" s="221">
        <f>+AA33+1</f>
        <v>5</v>
      </c>
      <c r="AC33" s="227"/>
      <c r="AD33" s="215"/>
      <c r="AE33" s="267"/>
      <c r="AF33" s="268"/>
      <c r="AG33" s="215"/>
      <c r="AH33" s="224"/>
      <c r="AI33" s="224"/>
      <c r="AJ33" s="224"/>
      <c r="AK33" s="224"/>
      <c r="AL33" s="224"/>
      <c r="AM33" s="224"/>
      <c r="AN33" s="224"/>
      <c r="AO33" s="224"/>
      <c r="AP33" s="215"/>
      <c r="AQ33" s="215"/>
      <c r="AR33" s="215"/>
      <c r="AS33" s="213"/>
      <c r="AT33" s="213"/>
    </row>
    <row r="34" spans="1:46" s="211" customFormat="1" ht="15" hidden="1" customHeight="1" x14ac:dyDescent="0.35">
      <c r="A34" s="223"/>
      <c r="B34" s="215"/>
      <c r="C34" s="215"/>
      <c r="D34" s="220"/>
      <c r="E34" s="219"/>
      <c r="F34" s="219"/>
      <c r="G34" s="219" t="s">
        <v>287</v>
      </c>
      <c r="H34" s="219" t="s">
        <v>287</v>
      </c>
      <c r="I34" s="219" t="s">
        <v>287</v>
      </c>
      <c r="J34" s="221" t="s">
        <v>286</v>
      </c>
      <c r="K34" s="227"/>
      <c r="L34" s="222"/>
      <c r="M34" s="220"/>
      <c r="N34" s="219"/>
      <c r="O34" s="219"/>
      <c r="P34" s="219"/>
      <c r="Q34" s="219"/>
      <c r="R34" s="219"/>
      <c r="S34" s="221" t="s">
        <v>286</v>
      </c>
      <c r="T34" s="227"/>
      <c r="U34" s="215"/>
      <c r="V34" s="220"/>
      <c r="W34" s="219"/>
      <c r="X34" s="219" t="s">
        <v>287</v>
      </c>
      <c r="Y34" s="219" t="s">
        <v>287</v>
      </c>
      <c r="Z34" s="219" t="s">
        <v>287</v>
      </c>
      <c r="AA34" s="219" t="s">
        <v>287</v>
      </c>
      <c r="AB34" s="221" t="s">
        <v>286</v>
      </c>
      <c r="AC34" s="227"/>
      <c r="AD34" s="215"/>
      <c r="AE34" s="269"/>
      <c r="AF34" s="270"/>
      <c r="AG34" s="215"/>
      <c r="AH34" s="218">
        <f>COUNTIF(C34:AB34,"L")</f>
        <v>7</v>
      </c>
      <c r="AI34" s="218">
        <f>COUNTIF(C34:AB34,"DS")</f>
        <v>3</v>
      </c>
      <c r="AJ34" s="218">
        <f>COUNTIF(C34:AB34,"F")</f>
        <v>0</v>
      </c>
      <c r="AK34" s="218">
        <f>COUNTIF(C34:AB34,"FR")</f>
        <v>0</v>
      </c>
      <c r="AL34" s="218">
        <f>COUNTIF(C34:AB34,"RF")</f>
        <v>0</v>
      </c>
      <c r="AM34" s="218">
        <f>COUNTIF(C34:AB34,"V")</f>
        <v>0</v>
      </c>
      <c r="AN34" s="218">
        <f>COUNTA(C34:AB34)</f>
        <v>10</v>
      </c>
      <c r="AO34" s="218">
        <f>SUM(AH34:AM34)-AN34</f>
        <v>0</v>
      </c>
      <c r="AP34" s="215"/>
      <c r="AQ34" s="215"/>
      <c r="AR34" s="215"/>
      <c r="AS34" s="213"/>
      <c r="AT34" s="213"/>
    </row>
    <row r="35" spans="1:46" s="211" customFormat="1" x14ac:dyDescent="0.35">
      <c r="A35" s="223"/>
      <c r="B35" s="215"/>
      <c r="C35" s="222"/>
      <c r="D35" s="220">
        <f>+J33+1</f>
        <v>5</v>
      </c>
      <c r="E35" s="219">
        <f t="shared" ref="E35:J35" si="24">+D35+1</f>
        <v>6</v>
      </c>
      <c r="F35" s="219">
        <f t="shared" si="24"/>
        <v>7</v>
      </c>
      <c r="G35" s="219">
        <f t="shared" si="24"/>
        <v>8</v>
      </c>
      <c r="H35" s="219">
        <f t="shared" si="24"/>
        <v>9</v>
      </c>
      <c r="I35" s="219">
        <f t="shared" si="24"/>
        <v>10</v>
      </c>
      <c r="J35" s="221">
        <f t="shared" si="24"/>
        <v>11</v>
      </c>
      <c r="K35" s="227"/>
      <c r="L35" s="222"/>
      <c r="M35" s="220">
        <f>+S33+1</f>
        <v>2</v>
      </c>
      <c r="N35" s="219">
        <f t="shared" ref="N35:S35" si="25">+M35+1</f>
        <v>3</v>
      </c>
      <c r="O35" s="219">
        <f t="shared" si="25"/>
        <v>4</v>
      </c>
      <c r="P35" s="219">
        <f t="shared" si="25"/>
        <v>5</v>
      </c>
      <c r="Q35" s="219">
        <f t="shared" si="25"/>
        <v>6</v>
      </c>
      <c r="R35" s="219">
        <f t="shared" si="25"/>
        <v>7</v>
      </c>
      <c r="S35" s="221">
        <f t="shared" si="25"/>
        <v>8</v>
      </c>
      <c r="T35" s="227"/>
      <c r="U35" s="222"/>
      <c r="V35" s="220">
        <f>+AB33+1</f>
        <v>6</v>
      </c>
      <c r="W35" s="219">
        <f t="shared" ref="W35:AB35" si="26">+V35+1</f>
        <v>7</v>
      </c>
      <c r="X35" s="219">
        <f t="shared" si="26"/>
        <v>8</v>
      </c>
      <c r="Y35" s="219">
        <f t="shared" si="26"/>
        <v>9</v>
      </c>
      <c r="Z35" s="219">
        <f t="shared" si="26"/>
        <v>10</v>
      </c>
      <c r="AA35" s="229">
        <f t="shared" si="26"/>
        <v>11</v>
      </c>
      <c r="AB35" s="221">
        <f t="shared" si="26"/>
        <v>12</v>
      </c>
      <c r="AC35" s="227"/>
      <c r="AD35" s="215"/>
      <c r="AE35" s="269"/>
      <c r="AF35" s="270"/>
      <c r="AG35" s="215"/>
      <c r="AH35" s="224"/>
      <c r="AI35" s="224"/>
      <c r="AJ35" s="224"/>
      <c r="AK35" s="224"/>
      <c r="AL35" s="224"/>
      <c r="AM35" s="224"/>
      <c r="AN35" s="224"/>
      <c r="AO35" s="224"/>
      <c r="AP35" s="215"/>
      <c r="AQ35" s="215"/>
      <c r="AR35" s="215"/>
      <c r="AS35" s="213"/>
      <c r="AT35" s="213"/>
    </row>
    <row r="36" spans="1:46" s="211" customFormat="1" ht="15" hidden="1" customHeight="1" x14ac:dyDescent="0.35">
      <c r="A36" s="223"/>
      <c r="B36" s="215"/>
      <c r="C36" s="222"/>
      <c r="D36" s="220" t="s">
        <v>286</v>
      </c>
      <c r="E36" s="219" t="s">
        <v>287</v>
      </c>
      <c r="F36" s="219" t="s">
        <v>287</v>
      </c>
      <c r="G36" s="219" t="s">
        <v>287</v>
      </c>
      <c r="H36" s="219" t="s">
        <v>287</v>
      </c>
      <c r="I36" s="219" t="s">
        <v>287</v>
      </c>
      <c r="J36" s="221" t="s">
        <v>286</v>
      </c>
      <c r="K36" s="227"/>
      <c r="L36" s="222"/>
      <c r="M36" s="220" t="s">
        <v>286</v>
      </c>
      <c r="N36" s="219" t="s">
        <v>287</v>
      </c>
      <c r="O36" s="219" t="s">
        <v>287</v>
      </c>
      <c r="P36" s="219" t="s">
        <v>287</v>
      </c>
      <c r="Q36" s="219" t="s">
        <v>287</v>
      </c>
      <c r="R36" s="219" t="s">
        <v>287</v>
      </c>
      <c r="S36" s="221" t="s">
        <v>286</v>
      </c>
      <c r="T36" s="227"/>
      <c r="U36" s="222"/>
      <c r="V36" s="220" t="s">
        <v>286</v>
      </c>
      <c r="W36" s="219" t="s">
        <v>287</v>
      </c>
      <c r="X36" s="219" t="s">
        <v>287</v>
      </c>
      <c r="Y36" s="219" t="s">
        <v>287</v>
      </c>
      <c r="Z36" s="219" t="s">
        <v>287</v>
      </c>
      <c r="AA36" s="229" t="s">
        <v>289</v>
      </c>
      <c r="AB36" s="221" t="s">
        <v>286</v>
      </c>
      <c r="AC36" s="227"/>
      <c r="AD36" s="215"/>
      <c r="AE36" s="269"/>
      <c r="AF36" s="270"/>
      <c r="AG36" s="215"/>
      <c r="AH36" s="218">
        <f>COUNTIF(C36:AB36,"L")</f>
        <v>14</v>
      </c>
      <c r="AI36" s="218">
        <f>COUNTIF(C36:AB36,"DS")</f>
        <v>6</v>
      </c>
      <c r="AJ36" s="218">
        <f>COUNTIF(C36:AB36,"F")</f>
        <v>0</v>
      </c>
      <c r="AK36" s="218">
        <f>COUNTIF(C36:AB36,"FR")</f>
        <v>1</v>
      </c>
      <c r="AL36" s="218">
        <f>COUNTIF(C36:AB36,"RF")</f>
        <v>0</v>
      </c>
      <c r="AM36" s="218">
        <f>COUNTIF(C36:AB36,"V")</f>
        <v>0</v>
      </c>
      <c r="AN36" s="218">
        <f>COUNTA(C36:AB36)</f>
        <v>21</v>
      </c>
      <c r="AO36" s="218">
        <f>SUM(AH36:AM36)-AN36</f>
        <v>0</v>
      </c>
      <c r="AP36" s="215"/>
      <c r="AQ36" s="215"/>
      <c r="AR36" s="215"/>
      <c r="AS36" s="213"/>
      <c r="AT36" s="213"/>
    </row>
    <row r="37" spans="1:46" s="211" customFormat="1" x14ac:dyDescent="0.35">
      <c r="A37" s="223"/>
      <c r="B37" s="215"/>
      <c r="C37" s="222"/>
      <c r="D37" s="220">
        <f>+J35+1</f>
        <v>12</v>
      </c>
      <c r="E37" s="219">
        <f t="shared" ref="E37:J37" si="27">+D37+1</f>
        <v>13</v>
      </c>
      <c r="F37" s="219">
        <f t="shared" si="27"/>
        <v>14</v>
      </c>
      <c r="G37" s="219">
        <f t="shared" si="27"/>
        <v>15</v>
      </c>
      <c r="H37" s="219">
        <f t="shared" si="27"/>
        <v>16</v>
      </c>
      <c r="I37" s="219">
        <f t="shared" si="27"/>
        <v>17</v>
      </c>
      <c r="J37" s="221">
        <f t="shared" si="27"/>
        <v>18</v>
      </c>
      <c r="K37" s="227"/>
      <c r="L37" s="222"/>
      <c r="M37" s="220">
        <f>+S35+1</f>
        <v>9</v>
      </c>
      <c r="N37" s="225">
        <f t="shared" ref="N37:S37" si="28">+M37+1</f>
        <v>10</v>
      </c>
      <c r="O37" s="225">
        <f t="shared" si="28"/>
        <v>11</v>
      </c>
      <c r="P37" s="225">
        <f t="shared" si="28"/>
        <v>12</v>
      </c>
      <c r="Q37" s="225">
        <f t="shared" si="28"/>
        <v>13</v>
      </c>
      <c r="R37" s="225">
        <f t="shared" si="28"/>
        <v>14</v>
      </c>
      <c r="S37" s="221">
        <f t="shared" si="28"/>
        <v>15</v>
      </c>
      <c r="T37" s="227"/>
      <c r="U37" s="222"/>
      <c r="V37" s="220">
        <f>+AB35+1</f>
        <v>13</v>
      </c>
      <c r="W37" s="219">
        <f t="shared" ref="W37:AB37" si="29">+V37+1</f>
        <v>14</v>
      </c>
      <c r="X37" s="219">
        <f t="shared" si="29"/>
        <v>15</v>
      </c>
      <c r="Y37" s="219">
        <f t="shared" si="29"/>
        <v>16</v>
      </c>
      <c r="Z37" s="219">
        <f t="shared" si="29"/>
        <v>17</v>
      </c>
      <c r="AA37" s="219">
        <f t="shared" si="29"/>
        <v>18</v>
      </c>
      <c r="AB37" s="221">
        <f t="shared" si="29"/>
        <v>19</v>
      </c>
      <c r="AC37" s="227"/>
      <c r="AD37" s="215"/>
      <c r="AE37" s="271"/>
      <c r="AF37" s="272"/>
      <c r="AG37" s="215"/>
      <c r="AH37" s="224"/>
      <c r="AI37" s="224"/>
      <c r="AJ37" s="224"/>
      <c r="AK37" s="224"/>
      <c r="AL37" s="224"/>
      <c r="AM37" s="224"/>
      <c r="AN37" s="224"/>
      <c r="AO37" s="224"/>
      <c r="AP37" s="215"/>
      <c r="AQ37" s="215"/>
      <c r="AR37" s="215"/>
      <c r="AS37" s="213"/>
      <c r="AT37" s="213"/>
    </row>
    <row r="38" spans="1:46" s="211" customFormat="1" ht="15" hidden="1" customHeight="1" x14ac:dyDescent="0.35">
      <c r="A38" s="223"/>
      <c r="B38" s="215"/>
      <c r="C38" s="222"/>
      <c r="D38" s="220" t="s">
        <v>286</v>
      </c>
      <c r="E38" s="219" t="s">
        <v>287</v>
      </c>
      <c r="F38" s="219" t="s">
        <v>287</v>
      </c>
      <c r="G38" s="219" t="s">
        <v>287</v>
      </c>
      <c r="H38" s="219" t="s">
        <v>287</v>
      </c>
      <c r="I38" s="219" t="s">
        <v>287</v>
      </c>
      <c r="J38" s="221" t="s">
        <v>286</v>
      </c>
      <c r="K38" s="227"/>
      <c r="L38" s="222"/>
      <c r="M38" s="220" t="s">
        <v>286</v>
      </c>
      <c r="N38" s="225" t="s">
        <v>284</v>
      </c>
      <c r="O38" s="225" t="s">
        <v>284</v>
      </c>
      <c r="P38" s="225" t="s">
        <v>284</v>
      </c>
      <c r="Q38" s="225" t="s">
        <v>284</v>
      </c>
      <c r="R38" s="225" t="s">
        <v>284</v>
      </c>
      <c r="S38" s="221" t="s">
        <v>286</v>
      </c>
      <c r="T38" s="227"/>
      <c r="U38" s="222"/>
      <c r="V38" s="220" t="s">
        <v>286</v>
      </c>
      <c r="W38" s="219" t="s">
        <v>287</v>
      </c>
      <c r="X38" s="219" t="s">
        <v>287</v>
      </c>
      <c r="Y38" s="219" t="s">
        <v>287</v>
      </c>
      <c r="Z38" s="219" t="s">
        <v>287</v>
      </c>
      <c r="AA38" s="219" t="s">
        <v>287</v>
      </c>
      <c r="AB38" s="221" t="s">
        <v>286</v>
      </c>
      <c r="AC38" s="227"/>
      <c r="AD38" s="215"/>
      <c r="AE38" s="213"/>
      <c r="AF38" s="213"/>
      <c r="AG38" s="215"/>
      <c r="AH38" s="218">
        <f>COUNTIF(C38:AB38,"L")</f>
        <v>10</v>
      </c>
      <c r="AI38" s="218">
        <f>COUNTIF(C38:AB38,"DS")</f>
        <v>6</v>
      </c>
      <c r="AJ38" s="218">
        <f>COUNTIF(C38:AB38,"F")</f>
        <v>0</v>
      </c>
      <c r="AK38" s="218">
        <f>COUNTIF(C38:AB38,"FR")</f>
        <v>0</v>
      </c>
      <c r="AL38" s="218">
        <f>COUNTIF(C38:AB38,"RF")</f>
        <v>0</v>
      </c>
      <c r="AM38" s="218">
        <f>COUNTIF(C38:AB38,"V")</f>
        <v>5</v>
      </c>
      <c r="AN38" s="218">
        <f>COUNTA(C38:AB38)</f>
        <v>21</v>
      </c>
      <c r="AO38" s="218">
        <f>SUM(AH38:AM38)-AN38</f>
        <v>0</v>
      </c>
      <c r="AP38" s="215"/>
      <c r="AQ38" s="215"/>
      <c r="AR38" s="215"/>
      <c r="AS38" s="213"/>
      <c r="AT38" s="213"/>
    </row>
    <row r="39" spans="1:46" s="211" customFormat="1" x14ac:dyDescent="0.35">
      <c r="A39" s="223"/>
      <c r="B39" s="215"/>
      <c r="C39" s="222"/>
      <c r="D39" s="220">
        <f>+J37+1</f>
        <v>19</v>
      </c>
      <c r="E39" s="219">
        <f t="shared" ref="E39:J39" si="30">+D39+1</f>
        <v>20</v>
      </c>
      <c r="F39" s="219">
        <f t="shared" si="30"/>
        <v>21</v>
      </c>
      <c r="G39" s="219">
        <f t="shared" si="30"/>
        <v>22</v>
      </c>
      <c r="H39" s="219">
        <f t="shared" si="30"/>
        <v>23</v>
      </c>
      <c r="I39" s="219">
        <f t="shared" si="30"/>
        <v>24</v>
      </c>
      <c r="J39" s="221">
        <f t="shared" si="30"/>
        <v>25</v>
      </c>
      <c r="K39" s="227"/>
      <c r="L39" s="222"/>
      <c r="M39" s="220">
        <f>+S37+1</f>
        <v>16</v>
      </c>
      <c r="N39" s="226">
        <f t="shared" ref="N39:S39" si="31">+M39+1</f>
        <v>17</v>
      </c>
      <c r="O39" s="226">
        <f t="shared" si="31"/>
        <v>18</v>
      </c>
      <c r="P39" s="226">
        <f t="shared" si="31"/>
        <v>19</v>
      </c>
      <c r="Q39" s="226">
        <f t="shared" si="31"/>
        <v>20</v>
      </c>
      <c r="R39" s="226">
        <f t="shared" si="31"/>
        <v>21</v>
      </c>
      <c r="S39" s="221">
        <f t="shared" si="31"/>
        <v>22</v>
      </c>
      <c r="T39" s="227"/>
      <c r="U39" s="222"/>
      <c r="V39" s="220">
        <f>+AB37+1</f>
        <v>20</v>
      </c>
      <c r="W39" s="219">
        <f t="shared" ref="W39:AB39" si="32">+V39+1</f>
        <v>21</v>
      </c>
      <c r="X39" s="219">
        <f t="shared" si="32"/>
        <v>22</v>
      </c>
      <c r="Y39" s="219">
        <f t="shared" si="32"/>
        <v>23</v>
      </c>
      <c r="Z39" s="219">
        <f t="shared" si="32"/>
        <v>24</v>
      </c>
      <c r="AA39" s="219">
        <f t="shared" si="32"/>
        <v>25</v>
      </c>
      <c r="AB39" s="221">
        <f t="shared" si="32"/>
        <v>26</v>
      </c>
      <c r="AC39" s="227"/>
      <c r="AD39" s="215"/>
      <c r="AE39" s="213"/>
      <c r="AF39" s="213"/>
      <c r="AG39" s="215"/>
      <c r="AH39" s="224"/>
      <c r="AI39" s="224"/>
      <c r="AJ39" s="224"/>
      <c r="AK39" s="224"/>
      <c r="AL39" s="224"/>
      <c r="AM39" s="224"/>
      <c r="AN39" s="224"/>
      <c r="AO39" s="224"/>
      <c r="AP39" s="215"/>
      <c r="AQ39" s="215"/>
      <c r="AR39" s="215"/>
      <c r="AS39" s="213"/>
      <c r="AT39" s="213"/>
    </row>
    <row r="40" spans="1:46" s="211" customFormat="1" ht="15" hidden="1" customHeight="1" x14ac:dyDescent="0.35">
      <c r="A40" s="223"/>
      <c r="B40" s="215"/>
      <c r="C40" s="222"/>
      <c r="D40" s="220" t="s">
        <v>286</v>
      </c>
      <c r="E40" s="219" t="s">
        <v>287</v>
      </c>
      <c r="F40" s="219" t="s">
        <v>287</v>
      </c>
      <c r="G40" s="219" t="s">
        <v>287</v>
      </c>
      <c r="H40" s="219" t="s">
        <v>287</v>
      </c>
      <c r="I40" s="219" t="s">
        <v>287</v>
      </c>
      <c r="J40" s="221" t="s">
        <v>286</v>
      </c>
      <c r="K40" s="227"/>
      <c r="L40" s="222"/>
      <c r="M40" s="220" t="s">
        <v>286</v>
      </c>
      <c r="N40" s="226" t="s">
        <v>285</v>
      </c>
      <c r="O40" s="226" t="s">
        <v>285</v>
      </c>
      <c r="P40" s="226" t="s">
        <v>285</v>
      </c>
      <c r="Q40" s="226" t="s">
        <v>285</v>
      </c>
      <c r="R40" s="226" t="s">
        <v>285</v>
      </c>
      <c r="S40" s="221" t="s">
        <v>286</v>
      </c>
      <c r="T40" s="227"/>
      <c r="U40" s="222"/>
      <c r="V40" s="220" t="s">
        <v>286</v>
      </c>
      <c r="W40" s="219" t="s">
        <v>287</v>
      </c>
      <c r="X40" s="219" t="s">
        <v>287</v>
      </c>
      <c r="Y40" s="219" t="s">
        <v>287</v>
      </c>
      <c r="Z40" s="219" t="s">
        <v>287</v>
      </c>
      <c r="AA40" s="219" t="s">
        <v>287</v>
      </c>
      <c r="AB40" s="221" t="s">
        <v>286</v>
      </c>
      <c r="AC40" s="227"/>
      <c r="AD40" s="215"/>
      <c r="AE40" s="213"/>
      <c r="AF40" s="213"/>
      <c r="AG40" s="215"/>
      <c r="AH40" s="218">
        <f>COUNTIF(C40:AB40,"L")</f>
        <v>10</v>
      </c>
      <c r="AI40" s="218">
        <f>COUNTIF(C40:AB40,"DS")</f>
        <v>6</v>
      </c>
      <c r="AJ40" s="218">
        <f>COUNTIF(C40:AB40,"F")</f>
        <v>0</v>
      </c>
      <c r="AK40" s="218">
        <f>COUNTIF(C40:AB40,"FR")</f>
        <v>0</v>
      </c>
      <c r="AL40" s="218">
        <f>COUNTIF(C40:AB40,"RF")</f>
        <v>5</v>
      </c>
      <c r="AM40" s="218">
        <f>COUNTIF(C40:AB40,"V")</f>
        <v>0</v>
      </c>
      <c r="AN40" s="218">
        <f>COUNTA(C40:AB40)</f>
        <v>21</v>
      </c>
      <c r="AO40" s="218">
        <f>SUM(AH40:AM40)-AN40</f>
        <v>0</v>
      </c>
      <c r="AP40" s="215"/>
      <c r="AQ40" s="215"/>
      <c r="AR40" s="215"/>
      <c r="AS40" s="213"/>
      <c r="AT40" s="213"/>
    </row>
    <row r="41" spans="1:46" s="211" customFormat="1" x14ac:dyDescent="0.35">
      <c r="A41" s="223"/>
      <c r="B41" s="215"/>
      <c r="C41" s="222"/>
      <c r="D41" s="220">
        <f>+J39+1</f>
        <v>26</v>
      </c>
      <c r="E41" s="219">
        <f>+D41+1</f>
        <v>27</v>
      </c>
      <c r="F41" s="219">
        <f>+E41+1</f>
        <v>28</v>
      </c>
      <c r="G41" s="219">
        <f>+F41+1</f>
        <v>29</v>
      </c>
      <c r="H41" s="219">
        <f>+G41+1</f>
        <v>30</v>
      </c>
      <c r="I41" s="219">
        <f>+H41+1</f>
        <v>31</v>
      </c>
      <c r="J41" s="221"/>
      <c r="K41" s="227"/>
      <c r="L41" s="222"/>
      <c r="M41" s="220">
        <f>+S39+1</f>
        <v>23</v>
      </c>
      <c r="N41" s="219">
        <f t="shared" ref="N41:S41" si="33">+M41+1</f>
        <v>24</v>
      </c>
      <c r="O41" s="219">
        <f t="shared" si="33"/>
        <v>25</v>
      </c>
      <c r="P41" s="219">
        <f t="shared" si="33"/>
        <v>26</v>
      </c>
      <c r="Q41" s="219">
        <f t="shared" si="33"/>
        <v>27</v>
      </c>
      <c r="R41" s="219">
        <f t="shared" si="33"/>
        <v>28</v>
      </c>
      <c r="S41" s="221">
        <f t="shared" si="33"/>
        <v>29</v>
      </c>
      <c r="T41" s="215"/>
      <c r="U41" s="222"/>
      <c r="V41" s="220">
        <f>+AB39+1</f>
        <v>27</v>
      </c>
      <c r="W41" s="219">
        <f>+V41+1</f>
        <v>28</v>
      </c>
      <c r="X41" s="219">
        <f>+W41+1</f>
        <v>29</v>
      </c>
      <c r="Y41" s="219">
        <f>+X41+1</f>
        <v>30</v>
      </c>
      <c r="Z41" s="219"/>
      <c r="AA41" s="219"/>
      <c r="AB41" s="221"/>
      <c r="AC41" s="215"/>
      <c r="AD41" s="215"/>
      <c r="AE41" s="213"/>
      <c r="AF41" s="213"/>
      <c r="AG41" s="215"/>
      <c r="AH41" s="224"/>
      <c r="AI41" s="224"/>
      <c r="AJ41" s="224"/>
      <c r="AK41" s="224"/>
      <c r="AL41" s="224"/>
      <c r="AM41" s="224"/>
      <c r="AN41" s="224"/>
      <c r="AO41" s="224"/>
      <c r="AP41" s="215"/>
      <c r="AQ41" s="215"/>
      <c r="AR41" s="215"/>
      <c r="AS41" s="213"/>
      <c r="AT41" s="213"/>
    </row>
    <row r="42" spans="1:46" s="211" customFormat="1" ht="15" hidden="1" customHeight="1" x14ac:dyDescent="0.35">
      <c r="A42" s="223"/>
      <c r="B42" s="215"/>
      <c r="C42" s="222"/>
      <c r="D42" s="220" t="s">
        <v>286</v>
      </c>
      <c r="E42" s="219" t="s">
        <v>287</v>
      </c>
      <c r="F42" s="219" t="s">
        <v>287</v>
      </c>
      <c r="G42" s="219" t="s">
        <v>287</v>
      </c>
      <c r="H42" s="219" t="s">
        <v>287</v>
      </c>
      <c r="I42" s="219" t="s">
        <v>287</v>
      </c>
      <c r="J42" s="221"/>
      <c r="K42" s="227"/>
      <c r="L42" s="222"/>
      <c r="M42" s="220" t="s">
        <v>286</v>
      </c>
      <c r="N42" s="219" t="s">
        <v>287</v>
      </c>
      <c r="O42" s="219" t="s">
        <v>287</v>
      </c>
      <c r="P42" s="219" t="s">
        <v>287</v>
      </c>
      <c r="Q42" s="219" t="s">
        <v>287</v>
      </c>
      <c r="R42" s="219" t="s">
        <v>287</v>
      </c>
      <c r="S42" s="221" t="s">
        <v>286</v>
      </c>
      <c r="T42" s="215"/>
      <c r="U42" s="222"/>
      <c r="V42" s="220" t="s">
        <v>286</v>
      </c>
      <c r="W42" s="219" t="s">
        <v>287</v>
      </c>
      <c r="X42" s="219" t="s">
        <v>287</v>
      </c>
      <c r="Y42" s="219" t="s">
        <v>287</v>
      </c>
      <c r="Z42" s="219"/>
      <c r="AA42" s="219"/>
      <c r="AB42" s="221"/>
      <c r="AC42" s="215"/>
      <c r="AD42" s="215"/>
      <c r="AE42" s="213"/>
      <c r="AF42" s="213"/>
      <c r="AG42" s="215"/>
      <c r="AH42" s="218">
        <f>COUNTIF(C42:AB42,"L")</f>
        <v>13</v>
      </c>
      <c r="AI42" s="218">
        <f>COUNTIF(C42:AB42,"DS")</f>
        <v>4</v>
      </c>
      <c r="AJ42" s="218">
        <f>COUNTIF(C42:AB42,"F")</f>
        <v>0</v>
      </c>
      <c r="AK42" s="218">
        <f>COUNTIF(C42:AB42,"FR")</f>
        <v>0</v>
      </c>
      <c r="AL42" s="218">
        <f>COUNTIF(C42:AB42,"RF")</f>
        <v>0</v>
      </c>
      <c r="AM42" s="218">
        <f>COUNTIF(C42:AB42,"V")</f>
        <v>0</v>
      </c>
      <c r="AN42" s="218">
        <f>COUNTA(C42:AB42)</f>
        <v>17</v>
      </c>
      <c r="AO42" s="218">
        <f>SUM(AH42:AM42)-AN42</f>
        <v>0</v>
      </c>
      <c r="AP42" s="215"/>
      <c r="AQ42" s="215"/>
      <c r="AR42" s="215"/>
      <c r="AS42" s="213"/>
      <c r="AT42" s="213"/>
    </row>
    <row r="43" spans="1:46" s="211" customFormat="1" x14ac:dyDescent="0.35">
      <c r="A43" s="223"/>
      <c r="B43" s="215"/>
      <c r="C43" s="215"/>
      <c r="D43" s="220"/>
      <c r="E43" s="219"/>
      <c r="F43" s="219"/>
      <c r="G43" s="219"/>
      <c r="H43" s="219"/>
      <c r="I43" s="219"/>
      <c r="J43" s="221"/>
      <c r="K43" s="215"/>
      <c r="L43" s="215"/>
      <c r="M43" s="220">
        <f>+S41+1</f>
        <v>30</v>
      </c>
      <c r="N43" s="219">
        <f>+M43+1</f>
        <v>31</v>
      </c>
      <c r="O43" s="219"/>
      <c r="P43" s="219"/>
      <c r="Q43" s="219"/>
      <c r="R43" s="219"/>
      <c r="S43" s="221"/>
      <c r="T43" s="215"/>
      <c r="U43" s="215"/>
      <c r="V43" s="220"/>
      <c r="W43" s="219"/>
      <c r="X43" s="219"/>
      <c r="Y43" s="219"/>
      <c r="Z43" s="219"/>
      <c r="AA43" s="219"/>
      <c r="AB43" s="221"/>
      <c r="AC43" s="215"/>
      <c r="AD43" s="215"/>
      <c r="AE43" s="213"/>
      <c r="AF43" s="213"/>
      <c r="AG43" s="215"/>
      <c r="AH43" s="224"/>
      <c r="AI43" s="224"/>
      <c r="AJ43" s="224"/>
      <c r="AK43" s="224"/>
      <c r="AL43" s="224"/>
      <c r="AM43" s="224"/>
      <c r="AN43" s="224"/>
      <c r="AO43" s="224"/>
      <c r="AP43" s="215"/>
      <c r="AQ43" s="215"/>
      <c r="AR43" s="215"/>
      <c r="AS43" s="213"/>
      <c r="AT43" s="213"/>
    </row>
    <row r="44" spans="1:46" s="211" customFormat="1" hidden="1" x14ac:dyDescent="0.35">
      <c r="A44" s="223"/>
      <c r="B44" s="215"/>
      <c r="C44" s="215"/>
      <c r="D44" s="220"/>
      <c r="E44" s="219"/>
      <c r="F44" s="219"/>
      <c r="G44" s="219"/>
      <c r="H44" s="219"/>
      <c r="I44" s="219"/>
      <c r="J44" s="221"/>
      <c r="K44" s="215"/>
      <c r="L44" s="215"/>
      <c r="M44" s="220" t="s">
        <v>286</v>
      </c>
      <c r="N44" s="219" t="s">
        <v>287</v>
      </c>
      <c r="O44" s="219"/>
      <c r="P44" s="219"/>
      <c r="Q44" s="219"/>
      <c r="R44" s="219"/>
      <c r="S44" s="221"/>
      <c r="T44" s="215"/>
      <c r="U44" s="215"/>
      <c r="V44" s="220"/>
      <c r="W44" s="219"/>
      <c r="X44" s="219"/>
      <c r="Y44" s="219"/>
      <c r="Z44" s="219"/>
      <c r="AA44" s="219"/>
      <c r="AB44" s="221"/>
      <c r="AC44" s="215"/>
      <c r="AD44" s="215"/>
      <c r="AE44" s="213"/>
      <c r="AF44" s="213"/>
      <c r="AG44" s="215"/>
      <c r="AH44" s="218">
        <f>COUNTIF(C44:AB44,"L")</f>
        <v>1</v>
      </c>
      <c r="AI44" s="218">
        <f>COUNTIF(C44:AB44,"DS")</f>
        <v>1</v>
      </c>
      <c r="AJ44" s="218">
        <f>COUNTIF(C44:AB44,"F")</f>
        <v>0</v>
      </c>
      <c r="AK44" s="218">
        <f>COUNTIF(C44:AB44,"FR")</f>
        <v>0</v>
      </c>
      <c r="AL44" s="218">
        <f>COUNTIF(C44:AB44,"RF")</f>
        <v>0</v>
      </c>
      <c r="AM44" s="218">
        <f>COUNTIF(C44:AB44,"V")</f>
        <v>0</v>
      </c>
      <c r="AN44" s="218">
        <f>COUNTA(C44:AB44)</f>
        <v>2</v>
      </c>
      <c r="AO44" s="218">
        <f>SUM(AH44:AM44)-AN44</f>
        <v>0</v>
      </c>
      <c r="AP44" s="215"/>
      <c r="AQ44" s="215"/>
      <c r="AR44" s="215"/>
      <c r="AS44" s="213"/>
      <c r="AT44" s="213"/>
    </row>
    <row r="45" spans="1:46" s="211" customFormat="1" x14ac:dyDescent="0.35">
      <c r="A45" s="223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3"/>
      <c r="AF45" s="233"/>
      <c r="AG45" s="215"/>
      <c r="AH45" s="224"/>
      <c r="AI45" s="224"/>
      <c r="AJ45" s="224"/>
      <c r="AK45" s="224"/>
      <c r="AL45" s="224"/>
      <c r="AM45" s="224"/>
      <c r="AN45" s="224"/>
      <c r="AO45" s="224"/>
      <c r="AP45" s="215"/>
      <c r="AQ45" s="215"/>
      <c r="AR45" s="215"/>
      <c r="AS45" s="213"/>
      <c r="AT45" s="213"/>
    </row>
    <row r="46" spans="1:46" s="211" customFormat="1" x14ac:dyDescent="0.35">
      <c r="A46" s="223"/>
      <c r="B46" s="215"/>
      <c r="C46" s="232" t="s">
        <v>299</v>
      </c>
      <c r="D46" s="218" t="s">
        <v>296</v>
      </c>
      <c r="E46" s="218" t="s">
        <v>295</v>
      </c>
      <c r="F46" s="218" t="s">
        <v>294</v>
      </c>
      <c r="G46" s="218" t="s">
        <v>293</v>
      </c>
      <c r="H46" s="218" t="s">
        <v>292</v>
      </c>
      <c r="I46" s="231" t="s">
        <v>291</v>
      </c>
      <c r="J46" s="231" t="s">
        <v>290</v>
      </c>
      <c r="K46" s="215"/>
      <c r="L46" s="232" t="s">
        <v>298</v>
      </c>
      <c r="M46" s="218" t="s">
        <v>296</v>
      </c>
      <c r="N46" s="231" t="s">
        <v>295</v>
      </c>
      <c r="O46" s="231" t="s">
        <v>294</v>
      </c>
      <c r="P46" s="231" t="s">
        <v>293</v>
      </c>
      <c r="Q46" s="231" t="s">
        <v>292</v>
      </c>
      <c r="R46" s="231" t="s">
        <v>291</v>
      </c>
      <c r="S46" s="231" t="s">
        <v>290</v>
      </c>
      <c r="T46" s="215"/>
      <c r="U46" s="232" t="s">
        <v>297</v>
      </c>
      <c r="V46" s="218" t="s">
        <v>296</v>
      </c>
      <c r="W46" s="218" t="s">
        <v>295</v>
      </c>
      <c r="X46" s="218" t="s">
        <v>294</v>
      </c>
      <c r="Y46" s="231" t="s">
        <v>293</v>
      </c>
      <c r="Z46" s="231" t="s">
        <v>292</v>
      </c>
      <c r="AA46" s="231" t="s">
        <v>291</v>
      </c>
      <c r="AB46" s="231" t="s">
        <v>290</v>
      </c>
      <c r="AC46" s="215"/>
      <c r="AD46" s="215"/>
      <c r="AE46" s="213"/>
      <c r="AF46" s="213"/>
      <c r="AG46" s="215"/>
      <c r="AH46" s="224"/>
      <c r="AI46" s="224"/>
      <c r="AJ46" s="224"/>
      <c r="AK46" s="224"/>
      <c r="AL46" s="224"/>
      <c r="AM46" s="224"/>
      <c r="AN46" s="224"/>
      <c r="AO46" s="224"/>
      <c r="AP46" s="215"/>
      <c r="AQ46" s="215"/>
      <c r="AR46" s="215"/>
      <c r="AS46" s="213"/>
      <c r="AT46" s="213"/>
    </row>
    <row r="47" spans="1:46" s="211" customFormat="1" x14ac:dyDescent="0.35">
      <c r="A47" s="223"/>
      <c r="B47" s="215"/>
      <c r="C47" s="215"/>
      <c r="D47" s="221"/>
      <c r="E47" s="219"/>
      <c r="F47" s="219"/>
      <c r="G47" s="219"/>
      <c r="H47" s="219">
        <f>+G47+1</f>
        <v>1</v>
      </c>
      <c r="I47" s="219">
        <f>+H47+1</f>
        <v>2</v>
      </c>
      <c r="J47" s="221">
        <f>+I47+1</f>
        <v>3</v>
      </c>
      <c r="K47" s="227"/>
      <c r="L47" s="215"/>
      <c r="M47" s="230">
        <v>1</v>
      </c>
      <c r="N47" s="219">
        <f t="shared" ref="N47:S47" si="34">+M47+1</f>
        <v>2</v>
      </c>
      <c r="O47" s="219">
        <f t="shared" si="34"/>
        <v>3</v>
      </c>
      <c r="P47" s="219">
        <f t="shared" si="34"/>
        <v>4</v>
      </c>
      <c r="Q47" s="219">
        <f t="shared" si="34"/>
        <v>5</v>
      </c>
      <c r="R47" s="219">
        <f t="shared" si="34"/>
        <v>6</v>
      </c>
      <c r="S47" s="221">
        <f t="shared" si="34"/>
        <v>7</v>
      </c>
      <c r="T47" s="227"/>
      <c r="U47" s="215"/>
      <c r="V47" s="220"/>
      <c r="W47" s="219"/>
      <c r="X47" s="219">
        <f>+W47+1</f>
        <v>1</v>
      </c>
      <c r="Y47" s="219">
        <f>+X47+1</f>
        <v>2</v>
      </c>
      <c r="Z47" s="219">
        <f>+Y47+1</f>
        <v>3</v>
      </c>
      <c r="AA47" s="219">
        <f>+Z47+1</f>
        <v>4</v>
      </c>
      <c r="AB47" s="221">
        <f>+AA47+1</f>
        <v>5</v>
      </c>
      <c r="AC47" s="227"/>
      <c r="AD47" s="215"/>
      <c r="AE47" s="213"/>
      <c r="AF47" s="213"/>
      <c r="AG47" s="215"/>
      <c r="AH47" s="224"/>
      <c r="AI47" s="224"/>
      <c r="AJ47" s="224"/>
      <c r="AK47" s="224"/>
      <c r="AL47" s="224"/>
      <c r="AM47" s="224"/>
      <c r="AN47" s="224"/>
      <c r="AO47" s="224"/>
      <c r="AP47" s="215"/>
      <c r="AQ47" s="215"/>
      <c r="AR47" s="215"/>
      <c r="AS47" s="213"/>
      <c r="AT47" s="213"/>
    </row>
    <row r="48" spans="1:46" s="211" customFormat="1" ht="15" hidden="1" customHeight="1" x14ac:dyDescent="0.35">
      <c r="A48" s="223"/>
      <c r="B48" s="215"/>
      <c r="C48" s="215"/>
      <c r="D48" s="221"/>
      <c r="E48" s="219"/>
      <c r="F48" s="219"/>
      <c r="G48" s="219"/>
      <c r="H48" s="219" t="s">
        <v>287</v>
      </c>
      <c r="I48" s="219" t="s">
        <v>287</v>
      </c>
      <c r="J48" s="221" t="s">
        <v>286</v>
      </c>
      <c r="K48" s="227"/>
      <c r="L48" s="215"/>
      <c r="M48" s="230" t="s">
        <v>288</v>
      </c>
      <c r="N48" s="219" t="s">
        <v>287</v>
      </c>
      <c r="O48" s="219" t="s">
        <v>287</v>
      </c>
      <c r="P48" s="219" t="s">
        <v>287</v>
      </c>
      <c r="Q48" s="219" t="s">
        <v>287</v>
      </c>
      <c r="R48" s="219" t="s">
        <v>287</v>
      </c>
      <c r="S48" s="221" t="s">
        <v>286</v>
      </c>
      <c r="T48" s="227"/>
      <c r="U48" s="215"/>
      <c r="V48" s="220"/>
      <c r="W48" s="219"/>
      <c r="X48" s="219" t="s">
        <v>287</v>
      </c>
      <c r="Y48" s="219" t="s">
        <v>287</v>
      </c>
      <c r="Z48" s="219" t="s">
        <v>287</v>
      </c>
      <c r="AA48" s="219" t="s">
        <v>287</v>
      </c>
      <c r="AB48" s="221" t="s">
        <v>286</v>
      </c>
      <c r="AC48" s="227"/>
      <c r="AD48" s="215"/>
      <c r="AE48" s="213"/>
      <c r="AF48" s="213"/>
      <c r="AG48" s="215"/>
      <c r="AH48" s="218">
        <f>COUNTIF(C48:AB48,"L")</f>
        <v>11</v>
      </c>
      <c r="AI48" s="218">
        <f>COUNTIF(C48:AB48,"DS")</f>
        <v>3</v>
      </c>
      <c r="AJ48" s="218">
        <f>COUNTIF(C48:AB48,"F")</f>
        <v>1</v>
      </c>
      <c r="AK48" s="218">
        <f>COUNTIF(C48:AB48,"FR")</f>
        <v>0</v>
      </c>
      <c r="AL48" s="218">
        <f>COUNTIF(C48:AB48,"RF")</f>
        <v>0</v>
      </c>
      <c r="AM48" s="218">
        <f>COUNTIF(C48:AB48,"V")</f>
        <v>0</v>
      </c>
      <c r="AN48" s="218">
        <f>COUNTA(C48:AB48)</f>
        <v>15</v>
      </c>
      <c r="AO48" s="218">
        <f>SUM(AH48:AM48)-AN48</f>
        <v>0</v>
      </c>
      <c r="AP48" s="215"/>
      <c r="AQ48" s="215"/>
      <c r="AR48" s="215"/>
      <c r="AS48" s="213"/>
      <c r="AT48" s="213"/>
    </row>
    <row r="49" spans="1:46" s="211" customFormat="1" x14ac:dyDescent="0.35">
      <c r="A49" s="223"/>
      <c r="B49" s="215"/>
      <c r="C49" s="222"/>
      <c r="D49" s="221">
        <f>+J47+1</f>
        <v>4</v>
      </c>
      <c r="E49" s="219">
        <f t="shared" ref="E49:J49" si="35">+D49+1</f>
        <v>5</v>
      </c>
      <c r="F49" s="219">
        <f t="shared" si="35"/>
        <v>6</v>
      </c>
      <c r="G49" s="219">
        <f t="shared" si="35"/>
        <v>7</v>
      </c>
      <c r="H49" s="219">
        <f t="shared" si="35"/>
        <v>8</v>
      </c>
      <c r="I49" s="219">
        <f t="shared" si="35"/>
        <v>9</v>
      </c>
      <c r="J49" s="221">
        <f t="shared" si="35"/>
        <v>10</v>
      </c>
      <c r="K49" s="227"/>
      <c r="L49" s="222"/>
      <c r="M49" s="221">
        <f>+S47+1</f>
        <v>8</v>
      </c>
      <c r="N49" s="219">
        <f t="shared" ref="N49:S49" si="36">+M49+1</f>
        <v>9</v>
      </c>
      <c r="O49" s="219">
        <f t="shared" si="36"/>
        <v>10</v>
      </c>
      <c r="P49" s="219">
        <f t="shared" si="36"/>
        <v>11</v>
      </c>
      <c r="Q49" s="219">
        <f t="shared" si="36"/>
        <v>12</v>
      </c>
      <c r="R49" s="219">
        <f t="shared" si="36"/>
        <v>13</v>
      </c>
      <c r="S49" s="221">
        <f t="shared" si="36"/>
        <v>14</v>
      </c>
      <c r="T49" s="227"/>
      <c r="U49" s="222"/>
      <c r="V49" s="230">
        <f>+AB47+1</f>
        <v>6</v>
      </c>
      <c r="W49" s="219">
        <f t="shared" ref="W49:AB49" si="37">+V49+1</f>
        <v>7</v>
      </c>
      <c r="X49" s="229">
        <f t="shared" si="37"/>
        <v>8</v>
      </c>
      <c r="Y49" s="219">
        <f t="shared" si="37"/>
        <v>9</v>
      </c>
      <c r="Z49" s="219">
        <f t="shared" si="37"/>
        <v>10</v>
      </c>
      <c r="AA49" s="219">
        <f t="shared" si="37"/>
        <v>11</v>
      </c>
      <c r="AB49" s="221">
        <f t="shared" si="37"/>
        <v>12</v>
      </c>
      <c r="AC49" s="227"/>
      <c r="AD49" s="215"/>
      <c r="AE49" s="213"/>
      <c r="AF49" s="213"/>
      <c r="AG49" s="215"/>
      <c r="AH49" s="224"/>
      <c r="AI49" s="224"/>
      <c r="AJ49" s="224"/>
      <c r="AK49" s="224"/>
      <c r="AL49" s="224"/>
      <c r="AM49" s="224"/>
      <c r="AN49" s="224"/>
      <c r="AO49" s="224"/>
      <c r="AP49" s="215"/>
      <c r="AQ49" s="215"/>
      <c r="AR49" s="215"/>
      <c r="AS49" s="213"/>
      <c r="AT49" s="213"/>
    </row>
    <row r="50" spans="1:46" s="211" customFormat="1" ht="15" hidden="1" customHeight="1" x14ac:dyDescent="0.35">
      <c r="A50" s="223"/>
      <c r="B50" s="215"/>
      <c r="C50" s="222"/>
      <c r="D50" s="221" t="s">
        <v>286</v>
      </c>
      <c r="E50" s="219" t="s">
        <v>287</v>
      </c>
      <c r="F50" s="219" t="s">
        <v>287</v>
      </c>
      <c r="G50" s="219" t="s">
        <v>287</v>
      </c>
      <c r="H50" s="219" t="s">
        <v>287</v>
      </c>
      <c r="I50" s="219" t="s">
        <v>287</v>
      </c>
      <c r="J50" s="221" t="s">
        <v>286</v>
      </c>
      <c r="K50" s="227"/>
      <c r="L50" s="222"/>
      <c r="M50" s="221" t="s">
        <v>286</v>
      </c>
      <c r="N50" s="219" t="s">
        <v>287</v>
      </c>
      <c r="O50" s="219" t="s">
        <v>287</v>
      </c>
      <c r="P50" s="219" t="s">
        <v>287</v>
      </c>
      <c r="Q50" s="219" t="s">
        <v>287</v>
      </c>
      <c r="R50" s="219" t="s">
        <v>287</v>
      </c>
      <c r="S50" s="221" t="s">
        <v>286</v>
      </c>
      <c r="T50" s="227"/>
      <c r="U50" s="222"/>
      <c r="V50" s="230" t="s">
        <v>288</v>
      </c>
      <c r="W50" s="219" t="s">
        <v>287</v>
      </c>
      <c r="X50" s="229" t="s">
        <v>289</v>
      </c>
      <c r="Y50" s="219" t="s">
        <v>287</v>
      </c>
      <c r="Z50" s="219" t="s">
        <v>287</v>
      </c>
      <c r="AA50" s="219" t="s">
        <v>287</v>
      </c>
      <c r="AB50" s="221" t="s">
        <v>286</v>
      </c>
      <c r="AC50" s="227"/>
      <c r="AD50" s="215"/>
      <c r="AE50" s="213"/>
      <c r="AF50" s="213"/>
      <c r="AG50" s="215"/>
      <c r="AH50" s="218">
        <f>COUNTIF(C50:AB50,"L")</f>
        <v>14</v>
      </c>
      <c r="AI50" s="218">
        <f>COUNTIF(C50:AB50,"DS")</f>
        <v>5</v>
      </c>
      <c r="AJ50" s="218">
        <f>COUNTIF(C50:AB50,"F")</f>
        <v>1</v>
      </c>
      <c r="AK50" s="218">
        <f>COUNTIF(C50:AB50,"FR")</f>
        <v>1</v>
      </c>
      <c r="AL50" s="218">
        <f>COUNTIF(C50:AB50,"RF")</f>
        <v>0</v>
      </c>
      <c r="AM50" s="218">
        <f>COUNTIF(C50:AB50,"V")</f>
        <v>0</v>
      </c>
      <c r="AN50" s="218">
        <f>COUNTA(C50:AB50)</f>
        <v>21</v>
      </c>
      <c r="AO50" s="218">
        <f>SUM(AH50:AM50)-AN50</f>
        <v>0</v>
      </c>
      <c r="AP50" s="215"/>
      <c r="AQ50" s="215"/>
      <c r="AR50" s="215"/>
      <c r="AS50" s="213"/>
      <c r="AT50" s="213"/>
    </row>
    <row r="51" spans="1:46" s="211" customFormat="1" x14ac:dyDescent="0.35">
      <c r="A51" s="223"/>
      <c r="B51" s="215"/>
      <c r="C51" s="222"/>
      <c r="D51" s="221">
        <f>+J49+1</f>
        <v>11</v>
      </c>
      <c r="E51" s="229">
        <f t="shared" ref="E51:J51" si="38">+D51+1</f>
        <v>12</v>
      </c>
      <c r="F51" s="219">
        <f t="shared" si="38"/>
        <v>13</v>
      </c>
      <c r="G51" s="219">
        <f t="shared" si="38"/>
        <v>14</v>
      </c>
      <c r="H51" s="219">
        <f t="shared" si="38"/>
        <v>15</v>
      </c>
      <c r="I51" s="219">
        <f t="shared" si="38"/>
        <v>16</v>
      </c>
      <c r="J51" s="221">
        <f t="shared" si="38"/>
        <v>17</v>
      </c>
      <c r="K51" s="227"/>
      <c r="L51" s="222"/>
      <c r="M51" s="221">
        <f>+S49+1</f>
        <v>15</v>
      </c>
      <c r="N51" s="219">
        <f t="shared" ref="N51:S51" si="39">+M51+1</f>
        <v>16</v>
      </c>
      <c r="O51" s="219">
        <f t="shared" si="39"/>
        <v>17</v>
      </c>
      <c r="P51" s="219">
        <f t="shared" si="39"/>
        <v>18</v>
      </c>
      <c r="Q51" s="219">
        <f t="shared" si="39"/>
        <v>19</v>
      </c>
      <c r="R51" s="219">
        <f t="shared" si="39"/>
        <v>20</v>
      </c>
      <c r="S51" s="221">
        <f t="shared" si="39"/>
        <v>21</v>
      </c>
      <c r="T51" s="227"/>
      <c r="U51" s="222"/>
      <c r="V51" s="220">
        <f>+AB49+1</f>
        <v>13</v>
      </c>
      <c r="W51" s="219">
        <f t="shared" ref="W51:AB51" si="40">+V51+1</f>
        <v>14</v>
      </c>
      <c r="X51" s="219">
        <f t="shared" si="40"/>
        <v>15</v>
      </c>
      <c r="Y51" s="219">
        <f t="shared" si="40"/>
        <v>16</v>
      </c>
      <c r="Z51" s="219">
        <f t="shared" si="40"/>
        <v>17</v>
      </c>
      <c r="AA51" s="219">
        <f t="shared" si="40"/>
        <v>18</v>
      </c>
      <c r="AB51" s="221">
        <f t="shared" si="40"/>
        <v>19</v>
      </c>
      <c r="AC51" s="227"/>
      <c r="AD51" s="215"/>
      <c r="AE51" s="213"/>
      <c r="AF51" s="213"/>
      <c r="AG51" s="215"/>
      <c r="AH51" s="224"/>
      <c r="AI51" s="224"/>
      <c r="AJ51" s="224"/>
      <c r="AK51" s="224"/>
      <c r="AL51" s="224"/>
      <c r="AM51" s="224"/>
      <c r="AN51" s="224"/>
      <c r="AO51" s="224"/>
      <c r="AP51" s="215"/>
      <c r="AQ51" s="215"/>
      <c r="AR51" s="215"/>
      <c r="AS51" s="213"/>
      <c r="AT51" s="213"/>
    </row>
    <row r="52" spans="1:46" s="211" customFormat="1" ht="15" hidden="1" customHeight="1" x14ac:dyDescent="0.35">
      <c r="A52" s="223"/>
      <c r="B52" s="215"/>
      <c r="C52" s="222"/>
      <c r="D52" s="221" t="s">
        <v>286</v>
      </c>
      <c r="E52" s="229" t="s">
        <v>289</v>
      </c>
      <c r="F52" s="219" t="s">
        <v>287</v>
      </c>
      <c r="G52" s="219" t="s">
        <v>287</v>
      </c>
      <c r="H52" s="219" t="s">
        <v>287</v>
      </c>
      <c r="I52" s="219" t="s">
        <v>287</v>
      </c>
      <c r="J52" s="221" t="s">
        <v>286</v>
      </c>
      <c r="K52" s="227"/>
      <c r="L52" s="222"/>
      <c r="M52" s="221" t="s">
        <v>286</v>
      </c>
      <c r="N52" s="219" t="s">
        <v>287</v>
      </c>
      <c r="O52" s="219" t="s">
        <v>287</v>
      </c>
      <c r="P52" s="219" t="s">
        <v>287</v>
      </c>
      <c r="Q52" s="219" t="s">
        <v>287</v>
      </c>
      <c r="R52" s="219" t="s">
        <v>287</v>
      </c>
      <c r="S52" s="221" t="s">
        <v>286</v>
      </c>
      <c r="T52" s="227"/>
      <c r="U52" s="222"/>
      <c r="V52" s="220" t="s">
        <v>286</v>
      </c>
      <c r="W52" s="219" t="s">
        <v>287</v>
      </c>
      <c r="X52" s="219" t="s">
        <v>287</v>
      </c>
      <c r="Y52" s="219" t="s">
        <v>287</v>
      </c>
      <c r="Z52" s="219" t="s">
        <v>287</v>
      </c>
      <c r="AA52" s="219" t="s">
        <v>287</v>
      </c>
      <c r="AB52" s="221" t="s">
        <v>286</v>
      </c>
      <c r="AC52" s="227"/>
      <c r="AD52" s="215"/>
      <c r="AE52" s="213"/>
      <c r="AF52" s="213"/>
      <c r="AG52" s="215"/>
      <c r="AH52" s="218">
        <f>COUNTIF(C52:AB52,"L")</f>
        <v>14</v>
      </c>
      <c r="AI52" s="218">
        <f>COUNTIF(C52:AB52,"DS")</f>
        <v>6</v>
      </c>
      <c r="AJ52" s="218">
        <f>COUNTIF(C52:AB52,"F")</f>
        <v>0</v>
      </c>
      <c r="AK52" s="218">
        <f>COUNTIF(C52:AB52,"FR")</f>
        <v>1</v>
      </c>
      <c r="AL52" s="218">
        <f>COUNTIF(C52:AB52,"RF")</f>
        <v>0</v>
      </c>
      <c r="AM52" s="218">
        <f>COUNTIF(C52:AB52,"V")</f>
        <v>0</v>
      </c>
      <c r="AN52" s="218">
        <f>COUNTA(C52:AB52)</f>
        <v>21</v>
      </c>
      <c r="AO52" s="218">
        <f>SUM(AH52:AM52)-AN52</f>
        <v>0</v>
      </c>
      <c r="AP52" s="215"/>
      <c r="AQ52" s="215"/>
      <c r="AR52" s="215"/>
      <c r="AS52" s="213"/>
      <c r="AT52" s="213"/>
    </row>
    <row r="53" spans="1:46" s="211" customFormat="1" x14ac:dyDescent="0.35">
      <c r="A53" s="223"/>
      <c r="B53" s="215"/>
      <c r="C53" s="222"/>
      <c r="D53" s="221">
        <f>+J51+1</f>
        <v>18</v>
      </c>
      <c r="E53" s="219">
        <f t="shared" ref="E53:J53" si="41">+D53+1</f>
        <v>19</v>
      </c>
      <c r="F53" s="219">
        <f t="shared" si="41"/>
        <v>20</v>
      </c>
      <c r="G53" s="219">
        <f t="shared" si="41"/>
        <v>21</v>
      </c>
      <c r="H53" s="219">
        <f t="shared" si="41"/>
        <v>22</v>
      </c>
      <c r="I53" s="219">
        <f t="shared" si="41"/>
        <v>23</v>
      </c>
      <c r="J53" s="221">
        <f t="shared" si="41"/>
        <v>24</v>
      </c>
      <c r="K53" s="227"/>
      <c r="L53" s="222"/>
      <c r="M53" s="221">
        <f>+S51+1</f>
        <v>22</v>
      </c>
      <c r="N53" s="219">
        <f t="shared" ref="N53:S53" si="42">+M53+1</f>
        <v>23</v>
      </c>
      <c r="O53" s="219">
        <f t="shared" si="42"/>
        <v>24</v>
      </c>
      <c r="P53" s="219">
        <f t="shared" si="42"/>
        <v>25</v>
      </c>
      <c r="Q53" s="219">
        <f t="shared" si="42"/>
        <v>26</v>
      </c>
      <c r="R53" s="219">
        <f t="shared" si="42"/>
        <v>27</v>
      </c>
      <c r="S53" s="221">
        <f t="shared" si="42"/>
        <v>28</v>
      </c>
      <c r="T53" s="227"/>
      <c r="U53" s="222"/>
      <c r="V53" s="220">
        <f>+AB51+1</f>
        <v>20</v>
      </c>
      <c r="W53" s="226">
        <f t="shared" ref="W53:AB53" si="43">+V53+1</f>
        <v>21</v>
      </c>
      <c r="X53" s="226">
        <f t="shared" si="43"/>
        <v>22</v>
      </c>
      <c r="Y53" s="226">
        <f t="shared" si="43"/>
        <v>23</v>
      </c>
      <c r="Z53" s="226">
        <f t="shared" si="43"/>
        <v>24</v>
      </c>
      <c r="AA53" s="228">
        <f t="shared" si="43"/>
        <v>25</v>
      </c>
      <c r="AB53" s="228">
        <f t="shared" si="43"/>
        <v>26</v>
      </c>
      <c r="AC53" s="227"/>
      <c r="AD53" s="215"/>
      <c r="AE53" s="213"/>
      <c r="AF53" s="213"/>
      <c r="AG53" s="215"/>
      <c r="AH53" s="224"/>
      <c r="AI53" s="224"/>
      <c r="AJ53" s="224"/>
      <c r="AK53" s="224"/>
      <c r="AL53" s="224"/>
      <c r="AM53" s="224"/>
      <c r="AN53" s="224"/>
      <c r="AO53" s="224"/>
      <c r="AP53" s="215"/>
      <c r="AQ53" s="215"/>
      <c r="AR53" s="215"/>
      <c r="AS53" s="213"/>
      <c r="AT53" s="213"/>
    </row>
    <row r="54" spans="1:46" s="211" customFormat="1" ht="15" hidden="1" customHeight="1" x14ac:dyDescent="0.35">
      <c r="A54" s="223"/>
      <c r="B54" s="215"/>
      <c r="C54" s="222"/>
      <c r="D54" s="221" t="s">
        <v>286</v>
      </c>
      <c r="E54" s="219" t="s">
        <v>287</v>
      </c>
      <c r="F54" s="219" t="s">
        <v>287</v>
      </c>
      <c r="G54" s="219" t="s">
        <v>287</v>
      </c>
      <c r="H54" s="219" t="s">
        <v>287</v>
      </c>
      <c r="I54" s="219" t="s">
        <v>286</v>
      </c>
      <c r="J54" s="221" t="s">
        <v>286</v>
      </c>
      <c r="K54" s="227"/>
      <c r="L54" s="222"/>
      <c r="M54" s="221" t="s">
        <v>286</v>
      </c>
      <c r="N54" s="219" t="s">
        <v>287</v>
      </c>
      <c r="O54" s="219" t="s">
        <v>287</v>
      </c>
      <c r="P54" s="219" t="s">
        <v>287</v>
      </c>
      <c r="Q54" s="219" t="s">
        <v>287</v>
      </c>
      <c r="R54" s="219" t="s">
        <v>287</v>
      </c>
      <c r="S54" s="221" t="s">
        <v>286</v>
      </c>
      <c r="T54" s="227"/>
      <c r="U54" s="222"/>
      <c r="V54" s="220" t="s">
        <v>286</v>
      </c>
      <c r="W54" s="226" t="s">
        <v>285</v>
      </c>
      <c r="X54" s="226" t="s">
        <v>285</v>
      </c>
      <c r="Y54" s="226" t="s">
        <v>285</v>
      </c>
      <c r="Z54" s="226" t="s">
        <v>285</v>
      </c>
      <c r="AA54" s="228" t="s">
        <v>288</v>
      </c>
      <c r="AB54" s="228" t="s">
        <v>288</v>
      </c>
      <c r="AC54" s="227"/>
      <c r="AD54" s="215"/>
      <c r="AE54" s="213"/>
      <c r="AF54" s="213"/>
      <c r="AG54" s="215"/>
      <c r="AH54" s="218">
        <f>COUNTIF(C54:AB54,"L")</f>
        <v>9</v>
      </c>
      <c r="AI54" s="218">
        <f>COUNTIF(C54:AB54,"DS")</f>
        <v>6</v>
      </c>
      <c r="AJ54" s="218">
        <f>COUNTIF(C54:AB54,"F")</f>
        <v>2</v>
      </c>
      <c r="AK54" s="218">
        <f>COUNTIF(C54:AB54,"FR")</f>
        <v>0</v>
      </c>
      <c r="AL54" s="218">
        <f>COUNTIF(C54:AB54,"RF")</f>
        <v>4</v>
      </c>
      <c r="AM54" s="218">
        <f>COUNTIF(C54:AB54,"V")</f>
        <v>0</v>
      </c>
      <c r="AN54" s="218">
        <f>COUNTA(C54:AB54)</f>
        <v>21</v>
      </c>
      <c r="AO54" s="218">
        <f>SUM(AH54:AM54)-AN54</f>
        <v>0</v>
      </c>
      <c r="AP54" s="215"/>
      <c r="AQ54" s="215"/>
      <c r="AR54" s="215"/>
      <c r="AS54" s="213"/>
      <c r="AT54" s="213"/>
    </row>
    <row r="55" spans="1:46" s="211" customFormat="1" x14ac:dyDescent="0.35">
      <c r="A55" s="223"/>
      <c r="B55" s="215"/>
      <c r="C55" s="222"/>
      <c r="D55" s="221">
        <f>+J53+1</f>
        <v>25</v>
      </c>
      <c r="E55" s="219">
        <f t="shared" ref="E55:J55" si="44">+D55+1</f>
        <v>26</v>
      </c>
      <c r="F55" s="219">
        <f t="shared" si="44"/>
        <v>27</v>
      </c>
      <c r="G55" s="219">
        <f t="shared" si="44"/>
        <v>28</v>
      </c>
      <c r="H55" s="219">
        <f t="shared" si="44"/>
        <v>29</v>
      </c>
      <c r="I55" s="219">
        <f t="shared" si="44"/>
        <v>30</v>
      </c>
      <c r="J55" s="221">
        <f t="shared" si="44"/>
        <v>31</v>
      </c>
      <c r="K55" s="227"/>
      <c r="L55" s="222"/>
      <c r="M55" s="221">
        <f>+S53+1</f>
        <v>29</v>
      </c>
      <c r="N55" s="219">
        <f>+M55+1</f>
        <v>30</v>
      </c>
      <c r="O55" s="219"/>
      <c r="P55" s="219"/>
      <c r="Q55" s="219"/>
      <c r="R55" s="219"/>
      <c r="S55" s="221"/>
      <c r="T55" s="215"/>
      <c r="U55" s="222"/>
      <c r="V55" s="220">
        <f>+AB53+1</f>
        <v>27</v>
      </c>
      <c r="W55" s="226">
        <f>+V55+1</f>
        <v>28</v>
      </c>
      <c r="X55" s="225">
        <f>+W55+1</f>
        <v>29</v>
      </c>
      <c r="Y55" s="225">
        <f>+X55+1</f>
        <v>30</v>
      </c>
      <c r="Z55" s="225">
        <f>+Y55+1</f>
        <v>31</v>
      </c>
      <c r="AA55" s="219"/>
      <c r="AB55" s="219"/>
      <c r="AC55" s="215"/>
      <c r="AD55" s="213"/>
      <c r="AE55" s="213"/>
      <c r="AF55" s="213"/>
      <c r="AG55" s="215"/>
      <c r="AH55" s="224"/>
      <c r="AI55" s="224"/>
      <c r="AJ55" s="224"/>
      <c r="AK55" s="224"/>
      <c r="AL55" s="224"/>
      <c r="AM55" s="224"/>
      <c r="AN55" s="224"/>
      <c r="AO55" s="224"/>
      <c r="AP55" s="215"/>
      <c r="AQ55" s="215"/>
      <c r="AR55" s="215"/>
      <c r="AS55" s="213"/>
      <c r="AT55" s="213"/>
    </row>
    <row r="56" spans="1:46" s="211" customFormat="1" ht="15" hidden="1" customHeight="1" x14ac:dyDescent="0.35">
      <c r="A56" s="223"/>
      <c r="B56" s="215"/>
      <c r="C56" s="222"/>
      <c r="D56" s="221" t="s">
        <v>286</v>
      </c>
      <c r="E56" s="219" t="s">
        <v>287</v>
      </c>
      <c r="F56" s="219" t="s">
        <v>287</v>
      </c>
      <c r="G56" s="219" t="s">
        <v>287</v>
      </c>
      <c r="H56" s="219" t="s">
        <v>287</v>
      </c>
      <c r="I56" s="219" t="s">
        <v>287</v>
      </c>
      <c r="J56" s="221" t="s">
        <v>286</v>
      </c>
      <c r="K56" s="227"/>
      <c r="L56" s="222"/>
      <c r="M56" s="221" t="s">
        <v>286</v>
      </c>
      <c r="N56" s="219" t="s">
        <v>287</v>
      </c>
      <c r="O56" s="219"/>
      <c r="P56" s="219"/>
      <c r="Q56" s="219"/>
      <c r="R56" s="219"/>
      <c r="S56" s="221"/>
      <c r="T56" s="215"/>
      <c r="U56" s="222"/>
      <c r="V56" s="220" t="s">
        <v>286</v>
      </c>
      <c r="W56" s="226" t="s">
        <v>285</v>
      </c>
      <c r="X56" s="225" t="s">
        <v>284</v>
      </c>
      <c r="Y56" s="225" t="s">
        <v>284</v>
      </c>
      <c r="Z56" s="225" t="s">
        <v>284</v>
      </c>
      <c r="AA56" s="219"/>
      <c r="AB56" s="219"/>
      <c r="AC56" s="215"/>
      <c r="AD56" s="213"/>
      <c r="AE56" s="213"/>
      <c r="AF56" s="213"/>
      <c r="AG56" s="215"/>
      <c r="AH56" s="218">
        <f>COUNTIF(C56:AB56,"L")</f>
        <v>6</v>
      </c>
      <c r="AI56" s="218">
        <f>COUNTIF(C56:AB56,"DS")</f>
        <v>4</v>
      </c>
      <c r="AJ56" s="218">
        <f>COUNTIF(C56:AB56,"F")</f>
        <v>0</v>
      </c>
      <c r="AK56" s="218">
        <f>COUNTIF(C56:AB56,"FR")</f>
        <v>0</v>
      </c>
      <c r="AL56" s="218">
        <f>COUNTIF(C56:AB56,"RF")</f>
        <v>1</v>
      </c>
      <c r="AM56" s="218">
        <f>COUNTIF(C56:AB56,"V")</f>
        <v>3</v>
      </c>
      <c r="AN56" s="218">
        <f>COUNTA(C56:AB56)</f>
        <v>14</v>
      </c>
      <c r="AO56" s="218">
        <f>SUM(AH56:AM56)-AN56</f>
        <v>0</v>
      </c>
      <c r="AP56" s="215"/>
      <c r="AQ56" s="215"/>
      <c r="AR56" s="215"/>
      <c r="AS56" s="213"/>
      <c r="AT56" s="213"/>
    </row>
    <row r="57" spans="1:46" s="211" customFormat="1" x14ac:dyDescent="0.35">
      <c r="A57" s="223"/>
      <c r="B57" s="215"/>
      <c r="C57" s="222"/>
      <c r="D57" s="221"/>
      <c r="E57" s="219"/>
      <c r="F57" s="219"/>
      <c r="G57" s="219"/>
      <c r="H57" s="219"/>
      <c r="I57" s="219"/>
      <c r="J57" s="221"/>
      <c r="K57" s="215"/>
      <c r="L57" s="215"/>
      <c r="M57" s="221"/>
      <c r="N57" s="219"/>
      <c r="O57" s="219"/>
      <c r="P57" s="219"/>
      <c r="Q57" s="219"/>
      <c r="R57" s="219"/>
      <c r="S57" s="221"/>
      <c r="T57" s="215"/>
      <c r="U57" s="215"/>
      <c r="V57" s="220"/>
      <c r="W57" s="219"/>
      <c r="X57" s="219"/>
      <c r="Y57" s="219"/>
      <c r="Z57" s="219"/>
      <c r="AA57" s="219"/>
      <c r="AB57" s="219"/>
      <c r="AC57" s="215"/>
      <c r="AD57" s="213"/>
      <c r="AE57" s="213"/>
      <c r="AF57" s="213"/>
      <c r="AG57" s="215"/>
      <c r="AH57" s="224"/>
      <c r="AI57" s="224"/>
      <c r="AJ57" s="224"/>
      <c r="AK57" s="224"/>
      <c r="AL57" s="224"/>
      <c r="AM57" s="224"/>
      <c r="AN57" s="224"/>
      <c r="AO57" s="224"/>
      <c r="AP57" s="215"/>
      <c r="AQ57" s="215"/>
      <c r="AR57" s="215"/>
      <c r="AS57" s="213"/>
      <c r="AT57" s="213"/>
    </row>
    <row r="58" spans="1:46" s="211" customFormat="1" ht="15" hidden="1" customHeight="1" x14ac:dyDescent="0.35">
      <c r="A58" s="223"/>
      <c r="B58" s="215"/>
      <c r="C58" s="222"/>
      <c r="D58" s="221"/>
      <c r="E58" s="219"/>
      <c r="F58" s="219"/>
      <c r="G58" s="219"/>
      <c r="H58" s="219"/>
      <c r="I58" s="219"/>
      <c r="J58" s="221"/>
      <c r="K58" s="215"/>
      <c r="L58" s="215"/>
      <c r="M58" s="221"/>
      <c r="N58" s="219"/>
      <c r="O58" s="219"/>
      <c r="P58" s="219"/>
      <c r="Q58" s="219"/>
      <c r="R58" s="219"/>
      <c r="S58" s="221"/>
      <c r="T58" s="215"/>
      <c r="U58" s="215"/>
      <c r="V58" s="220"/>
      <c r="W58" s="219"/>
      <c r="X58" s="219"/>
      <c r="Y58" s="219"/>
      <c r="Z58" s="219"/>
      <c r="AA58" s="219"/>
      <c r="AB58" s="219"/>
      <c r="AC58" s="215"/>
      <c r="AD58" s="215"/>
      <c r="AE58" s="213"/>
      <c r="AF58" s="213"/>
      <c r="AG58" s="215"/>
      <c r="AH58" s="218">
        <f>COUNTIF(C58:AB58,"L")</f>
        <v>0</v>
      </c>
      <c r="AI58" s="218">
        <f>COUNTIF(C58:AB58,"DS")</f>
        <v>0</v>
      </c>
      <c r="AJ58" s="218">
        <f>COUNTIF(C58:AB58,"F")</f>
        <v>0</v>
      </c>
      <c r="AK58" s="218">
        <f>COUNTIF(C58:AB58,"FR")</f>
        <v>0</v>
      </c>
      <c r="AL58" s="218">
        <f>COUNTIF(C58:AB58,"RF")</f>
        <v>0</v>
      </c>
      <c r="AM58" s="218">
        <f>COUNTIF(C58:AB58,"V")</f>
        <v>0</v>
      </c>
      <c r="AN58" s="218">
        <f>COUNTA(C58:AB58)</f>
        <v>0</v>
      </c>
      <c r="AO58" s="218">
        <f>SUM(AH58:AM58)-AN58</f>
        <v>0</v>
      </c>
      <c r="AP58" s="215"/>
      <c r="AQ58" s="215"/>
      <c r="AR58" s="215"/>
      <c r="AS58" s="213"/>
      <c r="AT58" s="213"/>
    </row>
    <row r="59" spans="1:46" s="211" customFormat="1" x14ac:dyDescent="0.35">
      <c r="A59" s="217"/>
      <c r="B59" s="213"/>
      <c r="C59" s="213"/>
      <c r="D59" s="216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5"/>
      <c r="W59" s="215"/>
      <c r="X59" s="213"/>
      <c r="Y59" s="215"/>
      <c r="Z59" s="215"/>
      <c r="AA59" s="213"/>
      <c r="AB59" s="213"/>
      <c r="AC59" s="213"/>
      <c r="AD59" s="213"/>
      <c r="AE59" s="213"/>
      <c r="AF59" s="213"/>
      <c r="AG59" s="213"/>
      <c r="AH59" s="214"/>
      <c r="AI59" s="214"/>
      <c r="AJ59" s="214"/>
      <c r="AK59" s="214"/>
      <c r="AL59" s="214"/>
      <c r="AM59" s="214"/>
      <c r="AN59" s="214"/>
      <c r="AO59" s="214"/>
      <c r="AP59" s="213"/>
      <c r="AQ59" s="213"/>
      <c r="AR59" s="213"/>
      <c r="AS59" s="213"/>
      <c r="AT59" s="213"/>
    </row>
    <row r="62" spans="1:46" s="211" customFormat="1" ht="15" customHeight="1" x14ac:dyDescent="0.35">
      <c r="D62" s="264" t="s">
        <v>283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H62" s="212"/>
      <c r="AI62" s="212"/>
      <c r="AJ62" s="212"/>
      <c r="AK62" s="212"/>
      <c r="AL62" s="212"/>
      <c r="AM62" s="212"/>
      <c r="AN62" s="212"/>
      <c r="AO62" s="212"/>
    </row>
    <row r="63" spans="1:46" s="211" customFormat="1" ht="15" customHeight="1" x14ac:dyDescent="0.35">
      <c r="D63" s="273" t="s">
        <v>282</v>
      </c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H63" s="212"/>
      <c r="AI63" s="212"/>
      <c r="AJ63" s="212"/>
      <c r="AK63" s="212"/>
      <c r="AL63" s="212"/>
      <c r="AM63" s="212"/>
      <c r="AN63" s="212"/>
      <c r="AO63" s="212"/>
    </row>
    <row r="64" spans="1:46" s="211" customFormat="1" ht="15" customHeight="1" x14ac:dyDescent="0.35">
      <c r="D64" s="264" t="s">
        <v>281</v>
      </c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H64" s="212"/>
      <c r="AI64" s="212"/>
      <c r="AJ64" s="212"/>
      <c r="AK64" s="212"/>
      <c r="AL64" s="212"/>
      <c r="AM64" s="212"/>
      <c r="AN64" s="212"/>
      <c r="AO64" s="212"/>
    </row>
    <row r="65" spans="4:41" s="211" customFormat="1" ht="15" customHeight="1" x14ac:dyDescent="0.35">
      <c r="D65" s="264" t="s">
        <v>280</v>
      </c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  <c r="AH65" s="212"/>
      <c r="AI65" s="212"/>
      <c r="AJ65" s="212"/>
      <c r="AK65" s="212"/>
      <c r="AL65" s="212"/>
      <c r="AM65" s="212"/>
      <c r="AN65" s="212"/>
      <c r="AO65" s="212"/>
    </row>
    <row r="66" spans="4:41" s="211" customFormat="1" ht="15" customHeight="1" x14ac:dyDescent="0.35">
      <c r="D66" s="264" t="s">
        <v>279</v>
      </c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H66" s="212"/>
      <c r="AI66" s="212"/>
      <c r="AJ66" s="212"/>
      <c r="AK66" s="212"/>
      <c r="AL66" s="212"/>
      <c r="AM66" s="212"/>
      <c r="AN66" s="212"/>
      <c r="AO66" s="212"/>
    </row>
    <row r="67" spans="4:41" s="211" customFormat="1" ht="15" hidden="1" customHeight="1" x14ac:dyDescent="0.35">
      <c r="D67" s="265" t="s">
        <v>278</v>
      </c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H67" s="212"/>
      <c r="AI67" s="212"/>
      <c r="AJ67" s="212"/>
      <c r="AK67" s="212"/>
      <c r="AL67" s="212"/>
      <c r="AM67" s="212"/>
      <c r="AN67" s="212"/>
      <c r="AO67" s="212"/>
    </row>
    <row r="68" spans="4:41" s="211" customFormat="1" ht="15" customHeight="1" x14ac:dyDescent="0.35">
      <c r="D68" s="266" t="s">
        <v>277</v>
      </c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H68" s="212"/>
      <c r="AI68" s="212"/>
      <c r="AJ68" s="212"/>
      <c r="AK68" s="212"/>
      <c r="AL68" s="212"/>
      <c r="AM68" s="212"/>
      <c r="AN68" s="212"/>
      <c r="AO68" s="212"/>
    </row>
    <row r="69" spans="4:41" s="211" customFormat="1" ht="15" customHeight="1" x14ac:dyDescent="0.35">
      <c r="D69" s="264" t="s">
        <v>276</v>
      </c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B69" s="264"/>
      <c r="AH69" s="212"/>
      <c r="AI69" s="212"/>
      <c r="AJ69" s="212"/>
      <c r="AK69" s="212"/>
      <c r="AL69" s="212"/>
      <c r="AM69" s="212"/>
      <c r="AN69" s="212"/>
      <c r="AO69" s="212"/>
    </row>
    <row r="70" spans="4:41" s="211" customFormat="1" ht="15" customHeight="1" x14ac:dyDescent="0.35">
      <c r="D70" s="264" t="s">
        <v>275</v>
      </c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H70" s="212"/>
      <c r="AI70" s="212"/>
      <c r="AJ70" s="212"/>
      <c r="AK70" s="212"/>
      <c r="AL70" s="212"/>
      <c r="AM70" s="212"/>
      <c r="AN70" s="212"/>
      <c r="AO70" s="212"/>
    </row>
    <row r="71" spans="4:41" s="211" customFormat="1" ht="15" customHeight="1" x14ac:dyDescent="0.35">
      <c r="D71" s="264" t="s">
        <v>274</v>
      </c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H71" s="212"/>
      <c r="AI71" s="212"/>
      <c r="AJ71" s="212"/>
      <c r="AK71" s="212"/>
      <c r="AL71" s="212"/>
      <c r="AM71" s="212"/>
      <c r="AN71" s="212"/>
      <c r="AO71" s="212"/>
    </row>
    <row r="72" spans="4:41" s="211" customFormat="1" ht="15" customHeight="1" x14ac:dyDescent="0.35">
      <c r="D72" s="264" t="s">
        <v>273</v>
      </c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264"/>
      <c r="AB72" s="264"/>
      <c r="AH72" s="212"/>
      <c r="AI72" s="212"/>
      <c r="AJ72" s="212"/>
      <c r="AK72" s="212"/>
      <c r="AL72" s="212"/>
      <c r="AM72" s="212"/>
      <c r="AN72" s="212"/>
      <c r="AO72" s="212"/>
    </row>
    <row r="73" spans="4:41" s="211" customFormat="1" ht="15" customHeight="1" x14ac:dyDescent="0.35">
      <c r="D73" s="264" t="s">
        <v>272</v>
      </c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H73" s="212"/>
      <c r="AI73" s="212"/>
      <c r="AJ73" s="212"/>
      <c r="AK73" s="212"/>
      <c r="AL73" s="212"/>
      <c r="AM73" s="212"/>
      <c r="AN73" s="212"/>
      <c r="AO73" s="212"/>
    </row>
    <row r="74" spans="4:41" s="211" customFormat="1" ht="15" customHeight="1" x14ac:dyDescent="0.35">
      <c r="D74" s="264" t="s">
        <v>271</v>
      </c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H74" s="212"/>
      <c r="AI74" s="212"/>
      <c r="AJ74" s="212"/>
      <c r="AK74" s="212"/>
      <c r="AL74" s="212"/>
      <c r="AM74" s="212"/>
      <c r="AN74" s="212"/>
      <c r="AO74" s="212"/>
    </row>
    <row r="75" spans="4:41" s="211" customFormat="1" ht="15" customHeight="1" x14ac:dyDescent="0.35">
      <c r="D75" s="273" t="s">
        <v>270</v>
      </c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H75" s="212"/>
      <c r="AI75" s="212"/>
      <c r="AJ75" s="212"/>
      <c r="AK75" s="212"/>
      <c r="AL75" s="212"/>
      <c r="AM75" s="212"/>
      <c r="AN75" s="212"/>
      <c r="AO75" s="212"/>
    </row>
    <row r="76" spans="4:41" s="211" customFormat="1" ht="15" customHeight="1" x14ac:dyDescent="0.35">
      <c r="D76" s="264" t="s">
        <v>269</v>
      </c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H76" s="212"/>
      <c r="AI76" s="212"/>
      <c r="AJ76" s="212"/>
      <c r="AK76" s="212"/>
      <c r="AL76" s="212"/>
      <c r="AM76" s="212"/>
      <c r="AN76" s="212"/>
      <c r="AO76" s="212"/>
    </row>
    <row r="77" spans="4:41" s="211" customFormat="1" ht="15" customHeight="1" x14ac:dyDescent="0.35">
      <c r="D77" s="264" t="s">
        <v>268</v>
      </c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H77" s="212"/>
      <c r="AI77" s="212"/>
      <c r="AJ77" s="212"/>
      <c r="AK77" s="212"/>
      <c r="AL77" s="212"/>
      <c r="AM77" s="212"/>
      <c r="AN77" s="212"/>
      <c r="AO77" s="212"/>
    </row>
  </sheetData>
  <mergeCells count="17">
    <mergeCell ref="D77:AB77"/>
    <mergeCell ref="D70:AB70"/>
    <mergeCell ref="D71:AB71"/>
    <mergeCell ref="D73:AB73"/>
    <mergeCell ref="D74:AB74"/>
    <mergeCell ref="D75:AB75"/>
    <mergeCell ref="D76:AB76"/>
    <mergeCell ref="D72:AB72"/>
    <mergeCell ref="D66:AB66"/>
    <mergeCell ref="D67:AB67"/>
    <mergeCell ref="D68:AB68"/>
    <mergeCell ref="D69:AB69"/>
    <mergeCell ref="AE33:AF37"/>
    <mergeCell ref="D62:AB62"/>
    <mergeCell ref="D63:AB63"/>
    <mergeCell ref="D64:AB64"/>
    <mergeCell ref="D65:AB65"/>
  </mergeCells>
  <pageMargins left="0.74803149606299213" right="0.74803149606299213" top="0.98425196850393704" bottom="0.98425196850393704" header="0.51181102362204722" footer="0.51181102362204722"/>
  <pageSetup paperSize="9" scale="63" orientation="landscape" horizontalDpi="4294967293" verticalDpi="4294967293" r:id="rId1"/>
  <headerFooter>
    <oddHeader>&amp;CLab para reiniciar tu negocio: recetas de gestión con Ferran Adrià</oddHeader>
    <oddFooter>&amp;L&amp;"Helvetica,Normal"&amp;12&amp;K000000	&amp;P&amp;C© 2020, elBullifoundation, todos los derechos reservados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F2A4-4C2C-4D35-9AA6-E083B3DD05A9}">
  <sheetPr>
    <tabColor theme="9" tint="0.39997558519241921"/>
  </sheetPr>
  <dimension ref="B4:K50"/>
  <sheetViews>
    <sheetView zoomScaleNormal="100" workbookViewId="0">
      <selection activeCell="B24" sqref="B24"/>
    </sheetView>
  </sheetViews>
  <sheetFormatPr baseColWidth="10" defaultColWidth="11.54296875" defaultRowHeight="14.5" x14ac:dyDescent="0.35"/>
  <cols>
    <col min="1" max="1" width="11.54296875" style="2"/>
    <col min="2" max="6" width="19.36328125" style="2" customWidth="1"/>
    <col min="7" max="7" width="11.54296875" style="2"/>
    <col min="8" max="11" width="19.36328125" style="2" customWidth="1"/>
    <col min="12" max="16384" width="11.54296875" style="2"/>
  </cols>
  <sheetData>
    <row r="4" spans="2:11" x14ac:dyDescent="0.35">
      <c r="B4" s="7" t="s">
        <v>50</v>
      </c>
      <c r="H4" s="7" t="s">
        <v>96</v>
      </c>
    </row>
    <row r="7" spans="2:11" x14ac:dyDescent="0.35">
      <c r="B7" s="5" t="s">
        <v>48</v>
      </c>
      <c r="C7" s="5" t="s">
        <v>34</v>
      </c>
      <c r="D7" s="5" t="s">
        <v>56</v>
      </c>
      <c r="E7" s="5" t="s">
        <v>57</v>
      </c>
      <c r="F7" s="5" t="s">
        <v>99</v>
      </c>
      <c r="H7" s="5" t="s">
        <v>48</v>
      </c>
      <c r="I7" s="5" t="s">
        <v>56</v>
      </c>
      <c r="J7" s="5" t="s">
        <v>97</v>
      </c>
      <c r="K7" s="5" t="s">
        <v>98</v>
      </c>
    </row>
    <row r="8" spans="2:11" x14ac:dyDescent="0.35">
      <c r="B8" s="3" t="s">
        <v>35</v>
      </c>
      <c r="C8" s="3">
        <v>10</v>
      </c>
      <c r="D8" s="3">
        <v>2</v>
      </c>
      <c r="E8" s="3">
        <f>+C8</f>
        <v>10</v>
      </c>
      <c r="F8" s="3">
        <f>+D8+E8</f>
        <v>12</v>
      </c>
      <c r="H8" s="3" t="s">
        <v>35</v>
      </c>
      <c r="I8" s="3">
        <f>+D8</f>
        <v>2</v>
      </c>
      <c r="J8" s="3">
        <v>50</v>
      </c>
      <c r="K8" s="3">
        <f>+I8*J8</f>
        <v>100</v>
      </c>
    </row>
    <row r="9" spans="2:11" x14ac:dyDescent="0.35">
      <c r="B9" s="3" t="s">
        <v>36</v>
      </c>
      <c r="C9" s="3">
        <v>20</v>
      </c>
      <c r="D9" s="3">
        <v>4</v>
      </c>
      <c r="E9" s="3">
        <f t="shared" ref="E9:E19" si="0">+C9</f>
        <v>20</v>
      </c>
      <c r="F9" s="3">
        <f t="shared" ref="F9:F20" si="1">+D9+E9</f>
        <v>24</v>
      </c>
      <c r="H9" s="3" t="s">
        <v>36</v>
      </c>
      <c r="I9" s="3">
        <f t="shared" ref="I9:I19" si="2">+D9</f>
        <v>4</v>
      </c>
      <c r="J9" s="3">
        <v>50</v>
      </c>
      <c r="K9" s="3">
        <f t="shared" ref="K9:K19" si="3">+I9*J9</f>
        <v>200</v>
      </c>
    </row>
    <row r="10" spans="2:11" x14ac:dyDescent="0.35">
      <c r="B10" s="3" t="s">
        <v>37</v>
      </c>
      <c r="C10" s="3">
        <v>20</v>
      </c>
      <c r="D10" s="3">
        <v>4</v>
      </c>
      <c r="E10" s="3">
        <f t="shared" si="0"/>
        <v>20</v>
      </c>
      <c r="F10" s="3">
        <f t="shared" si="1"/>
        <v>24</v>
      </c>
      <c r="H10" s="3" t="s">
        <v>37</v>
      </c>
      <c r="I10" s="3">
        <f t="shared" si="2"/>
        <v>4</v>
      </c>
      <c r="J10" s="3">
        <v>50</v>
      </c>
      <c r="K10" s="3">
        <f t="shared" si="3"/>
        <v>200</v>
      </c>
    </row>
    <row r="11" spans="2:11" x14ac:dyDescent="0.35">
      <c r="B11" s="3" t="s">
        <v>38</v>
      </c>
      <c r="C11" s="3">
        <v>19</v>
      </c>
      <c r="D11" s="3">
        <v>3</v>
      </c>
      <c r="E11" s="3">
        <f t="shared" si="0"/>
        <v>19</v>
      </c>
      <c r="F11" s="3">
        <f t="shared" si="1"/>
        <v>22</v>
      </c>
      <c r="H11" s="3" t="s">
        <v>38</v>
      </c>
      <c r="I11" s="3">
        <f t="shared" si="2"/>
        <v>3</v>
      </c>
      <c r="J11" s="3">
        <v>50</v>
      </c>
      <c r="K11" s="3">
        <f t="shared" si="3"/>
        <v>150</v>
      </c>
    </row>
    <row r="12" spans="2:11" x14ac:dyDescent="0.35">
      <c r="B12" s="3" t="s">
        <v>39</v>
      </c>
      <c r="C12" s="3">
        <v>21</v>
      </c>
      <c r="D12" s="3">
        <v>5</v>
      </c>
      <c r="E12" s="3">
        <f t="shared" si="0"/>
        <v>21</v>
      </c>
      <c r="F12" s="3">
        <f t="shared" si="1"/>
        <v>26</v>
      </c>
      <c r="H12" s="3" t="s">
        <v>39</v>
      </c>
      <c r="I12" s="3">
        <f t="shared" si="2"/>
        <v>5</v>
      </c>
      <c r="J12" s="3">
        <v>50</v>
      </c>
      <c r="K12" s="3">
        <f t="shared" si="3"/>
        <v>250</v>
      </c>
    </row>
    <row r="13" spans="2:11" x14ac:dyDescent="0.35">
      <c r="B13" s="3" t="s">
        <v>40</v>
      </c>
      <c r="C13" s="3">
        <v>22</v>
      </c>
      <c r="D13" s="3">
        <v>4</v>
      </c>
      <c r="E13" s="3">
        <f t="shared" si="0"/>
        <v>22</v>
      </c>
      <c r="F13" s="3">
        <f t="shared" si="1"/>
        <v>26</v>
      </c>
      <c r="H13" s="3" t="s">
        <v>40</v>
      </c>
      <c r="I13" s="3">
        <f t="shared" si="2"/>
        <v>4</v>
      </c>
      <c r="J13" s="3">
        <v>50</v>
      </c>
      <c r="K13" s="3">
        <f t="shared" si="3"/>
        <v>200</v>
      </c>
    </row>
    <row r="14" spans="2:11" x14ac:dyDescent="0.35">
      <c r="B14" s="3" t="s">
        <v>41</v>
      </c>
      <c r="C14" s="3">
        <v>23</v>
      </c>
      <c r="D14" s="3">
        <v>5</v>
      </c>
      <c r="E14" s="3">
        <f t="shared" si="0"/>
        <v>23</v>
      </c>
      <c r="F14" s="3">
        <f t="shared" si="1"/>
        <v>28</v>
      </c>
      <c r="H14" s="3" t="s">
        <v>41</v>
      </c>
      <c r="I14" s="3">
        <f t="shared" si="2"/>
        <v>5</v>
      </c>
      <c r="J14" s="3">
        <v>50</v>
      </c>
      <c r="K14" s="3">
        <f t="shared" si="3"/>
        <v>250</v>
      </c>
    </row>
    <row r="15" spans="2:11" x14ac:dyDescent="0.35">
      <c r="B15" s="3" t="s">
        <v>42</v>
      </c>
      <c r="C15" s="3">
        <v>11</v>
      </c>
      <c r="D15" s="3">
        <v>2</v>
      </c>
      <c r="E15" s="3">
        <f t="shared" si="0"/>
        <v>11</v>
      </c>
      <c r="F15" s="3">
        <f t="shared" si="1"/>
        <v>13</v>
      </c>
      <c r="H15" s="3" t="s">
        <v>42</v>
      </c>
      <c r="I15" s="3">
        <f t="shared" si="2"/>
        <v>2</v>
      </c>
      <c r="J15" s="3">
        <v>50</v>
      </c>
      <c r="K15" s="3">
        <f t="shared" si="3"/>
        <v>100</v>
      </c>
    </row>
    <row r="16" spans="2:11" x14ac:dyDescent="0.35">
      <c r="B16" s="3" t="s">
        <v>43</v>
      </c>
      <c r="C16" s="3">
        <v>21</v>
      </c>
      <c r="D16" s="3">
        <v>4</v>
      </c>
      <c r="E16" s="3">
        <f t="shared" si="0"/>
        <v>21</v>
      </c>
      <c r="F16" s="3">
        <f t="shared" si="1"/>
        <v>25</v>
      </c>
      <c r="H16" s="3" t="s">
        <v>43</v>
      </c>
      <c r="I16" s="3">
        <f t="shared" si="2"/>
        <v>4</v>
      </c>
      <c r="J16" s="3">
        <v>50</v>
      </c>
      <c r="K16" s="3">
        <f t="shared" si="3"/>
        <v>200</v>
      </c>
    </row>
    <row r="17" spans="2:11" x14ac:dyDescent="0.35">
      <c r="B17" s="3" t="s">
        <v>44</v>
      </c>
      <c r="C17" s="3">
        <v>22</v>
      </c>
      <c r="D17" s="3">
        <v>5</v>
      </c>
      <c r="E17" s="3">
        <f t="shared" si="0"/>
        <v>22</v>
      </c>
      <c r="F17" s="3">
        <f t="shared" si="1"/>
        <v>27</v>
      </c>
      <c r="H17" s="3" t="s">
        <v>44</v>
      </c>
      <c r="I17" s="3">
        <f t="shared" si="2"/>
        <v>5</v>
      </c>
      <c r="J17" s="3">
        <v>50</v>
      </c>
      <c r="K17" s="3">
        <f t="shared" si="3"/>
        <v>250</v>
      </c>
    </row>
    <row r="18" spans="2:11" x14ac:dyDescent="0.35">
      <c r="B18" s="3" t="s">
        <v>45</v>
      </c>
      <c r="C18" s="3">
        <v>21</v>
      </c>
      <c r="D18" s="3">
        <v>4</v>
      </c>
      <c r="E18" s="3">
        <f t="shared" si="0"/>
        <v>21</v>
      </c>
      <c r="F18" s="3">
        <f t="shared" si="1"/>
        <v>25</v>
      </c>
      <c r="H18" s="3" t="s">
        <v>45</v>
      </c>
      <c r="I18" s="3">
        <f t="shared" si="2"/>
        <v>4</v>
      </c>
      <c r="J18" s="3">
        <v>50</v>
      </c>
      <c r="K18" s="3">
        <f t="shared" si="3"/>
        <v>200</v>
      </c>
    </row>
    <row r="19" spans="2:11" x14ac:dyDescent="0.35">
      <c r="B19" s="3" t="s">
        <v>46</v>
      </c>
      <c r="C19" s="3">
        <v>14</v>
      </c>
      <c r="D19" s="3">
        <v>3</v>
      </c>
      <c r="E19" s="3">
        <f t="shared" si="0"/>
        <v>14</v>
      </c>
      <c r="F19" s="3">
        <f t="shared" si="1"/>
        <v>17</v>
      </c>
      <c r="H19" s="3" t="s">
        <v>46</v>
      </c>
      <c r="I19" s="3">
        <f t="shared" si="2"/>
        <v>3</v>
      </c>
      <c r="J19" s="3">
        <v>50</v>
      </c>
      <c r="K19" s="3">
        <f t="shared" si="3"/>
        <v>150</v>
      </c>
    </row>
    <row r="20" spans="2:11" x14ac:dyDescent="0.35">
      <c r="B20" s="5" t="s">
        <v>47</v>
      </c>
      <c r="C20" s="6">
        <f>SUM(C8:C19)</f>
        <v>224</v>
      </c>
      <c r="D20" s="6">
        <f>SUM(D8:D19)</f>
        <v>45</v>
      </c>
      <c r="E20" s="6">
        <f>SUM(E8:E19)</f>
        <v>224</v>
      </c>
      <c r="F20" s="6">
        <f t="shared" si="1"/>
        <v>269</v>
      </c>
      <c r="H20" s="5" t="s">
        <v>47</v>
      </c>
      <c r="I20" s="6">
        <f>SUM(I8:I19)</f>
        <v>45</v>
      </c>
      <c r="J20" s="6">
        <v>50</v>
      </c>
      <c r="K20" s="16">
        <f>+I20*J20</f>
        <v>2250</v>
      </c>
    </row>
    <row r="22" spans="2:11" x14ac:dyDescent="0.35">
      <c r="H22" s="5" t="s">
        <v>48</v>
      </c>
      <c r="I22" s="5" t="s">
        <v>57</v>
      </c>
      <c r="J22" s="5" t="s">
        <v>97</v>
      </c>
      <c r="K22" s="5" t="s">
        <v>98</v>
      </c>
    </row>
    <row r="23" spans="2:11" x14ac:dyDescent="0.35">
      <c r="B23" s="2" t="s">
        <v>326</v>
      </c>
      <c r="H23" s="3" t="s">
        <v>35</v>
      </c>
      <c r="I23" s="3">
        <f>+E8</f>
        <v>10</v>
      </c>
      <c r="J23" s="3">
        <v>50</v>
      </c>
      <c r="K23" s="10">
        <f>+I23*J23</f>
        <v>500</v>
      </c>
    </row>
    <row r="24" spans="2:11" x14ac:dyDescent="0.35">
      <c r="B24" s="2" t="s">
        <v>49</v>
      </c>
      <c r="H24" s="3" t="s">
        <v>36</v>
      </c>
      <c r="I24" s="3">
        <f t="shared" ref="I24:I34" si="4">+E9</f>
        <v>20</v>
      </c>
      <c r="J24" s="3">
        <v>50</v>
      </c>
      <c r="K24" s="10">
        <f t="shared" ref="K24:K34" si="5">+I24*J24</f>
        <v>1000</v>
      </c>
    </row>
    <row r="25" spans="2:11" x14ac:dyDescent="0.35">
      <c r="H25" s="3" t="s">
        <v>37</v>
      </c>
      <c r="I25" s="3">
        <f t="shared" si="4"/>
        <v>20</v>
      </c>
      <c r="J25" s="3">
        <v>50</v>
      </c>
      <c r="K25" s="10">
        <f t="shared" si="5"/>
        <v>1000</v>
      </c>
    </row>
    <row r="26" spans="2:11" x14ac:dyDescent="0.35">
      <c r="H26" s="3" t="s">
        <v>38</v>
      </c>
      <c r="I26" s="3">
        <f t="shared" si="4"/>
        <v>19</v>
      </c>
      <c r="J26" s="3">
        <v>50</v>
      </c>
      <c r="K26" s="10">
        <f t="shared" si="5"/>
        <v>950</v>
      </c>
    </row>
    <row r="27" spans="2:11" x14ac:dyDescent="0.35">
      <c r="H27" s="3" t="s">
        <v>39</v>
      </c>
      <c r="I27" s="3">
        <f t="shared" si="4"/>
        <v>21</v>
      </c>
      <c r="J27" s="3">
        <v>50</v>
      </c>
      <c r="K27" s="10">
        <f t="shared" si="5"/>
        <v>1050</v>
      </c>
    </row>
    <row r="28" spans="2:11" x14ac:dyDescent="0.35">
      <c r="H28" s="3" t="s">
        <v>40</v>
      </c>
      <c r="I28" s="3">
        <f t="shared" si="4"/>
        <v>22</v>
      </c>
      <c r="J28" s="3">
        <v>50</v>
      </c>
      <c r="K28" s="10">
        <f t="shared" si="5"/>
        <v>1100</v>
      </c>
    </row>
    <row r="29" spans="2:11" x14ac:dyDescent="0.35">
      <c r="H29" s="3" t="s">
        <v>41</v>
      </c>
      <c r="I29" s="3">
        <f t="shared" si="4"/>
        <v>23</v>
      </c>
      <c r="J29" s="3">
        <v>50</v>
      </c>
      <c r="K29" s="10">
        <f t="shared" si="5"/>
        <v>1150</v>
      </c>
    </row>
    <row r="30" spans="2:11" x14ac:dyDescent="0.35">
      <c r="H30" s="3" t="s">
        <v>42</v>
      </c>
      <c r="I30" s="3">
        <f t="shared" si="4"/>
        <v>11</v>
      </c>
      <c r="J30" s="3">
        <v>50</v>
      </c>
      <c r="K30" s="10">
        <f t="shared" si="5"/>
        <v>550</v>
      </c>
    </row>
    <row r="31" spans="2:11" x14ac:dyDescent="0.35">
      <c r="H31" s="3" t="s">
        <v>43</v>
      </c>
      <c r="I31" s="3">
        <f t="shared" si="4"/>
        <v>21</v>
      </c>
      <c r="J31" s="3">
        <v>50</v>
      </c>
      <c r="K31" s="10">
        <f t="shared" si="5"/>
        <v>1050</v>
      </c>
    </row>
    <row r="32" spans="2:11" x14ac:dyDescent="0.35">
      <c r="H32" s="3" t="s">
        <v>44</v>
      </c>
      <c r="I32" s="3">
        <f t="shared" si="4"/>
        <v>22</v>
      </c>
      <c r="J32" s="3">
        <v>50</v>
      </c>
      <c r="K32" s="10">
        <f t="shared" si="5"/>
        <v>1100</v>
      </c>
    </row>
    <row r="33" spans="8:11" x14ac:dyDescent="0.35">
      <c r="H33" s="3" t="s">
        <v>45</v>
      </c>
      <c r="I33" s="3">
        <f t="shared" si="4"/>
        <v>21</v>
      </c>
      <c r="J33" s="3">
        <v>50</v>
      </c>
      <c r="K33" s="10">
        <f t="shared" si="5"/>
        <v>1050</v>
      </c>
    </row>
    <row r="34" spans="8:11" x14ac:dyDescent="0.35">
      <c r="H34" s="3" t="s">
        <v>46</v>
      </c>
      <c r="I34" s="3">
        <f t="shared" si="4"/>
        <v>14</v>
      </c>
      <c r="J34" s="3">
        <v>50</v>
      </c>
      <c r="K34" s="10">
        <f t="shared" si="5"/>
        <v>700</v>
      </c>
    </row>
    <row r="35" spans="8:11" x14ac:dyDescent="0.35">
      <c r="H35" s="5" t="s">
        <v>47</v>
      </c>
      <c r="I35" s="6">
        <f>SUM(I23:I34)</f>
        <v>224</v>
      </c>
      <c r="J35" s="6">
        <v>50</v>
      </c>
      <c r="K35" s="16">
        <f>+I35*J35</f>
        <v>11200</v>
      </c>
    </row>
    <row r="37" spans="8:11" x14ac:dyDescent="0.35">
      <c r="H37" s="5" t="s">
        <v>48</v>
      </c>
      <c r="I37" s="5" t="s">
        <v>99</v>
      </c>
      <c r="J37" s="5" t="s">
        <v>97</v>
      </c>
      <c r="K37" s="5" t="s">
        <v>98</v>
      </c>
    </row>
    <row r="38" spans="8:11" x14ac:dyDescent="0.35">
      <c r="H38" s="3" t="s">
        <v>35</v>
      </c>
      <c r="I38" s="3">
        <f>+F8</f>
        <v>12</v>
      </c>
      <c r="J38" s="3">
        <v>50</v>
      </c>
      <c r="K38" s="10">
        <f>+I38*J38</f>
        <v>600</v>
      </c>
    </row>
    <row r="39" spans="8:11" x14ac:dyDescent="0.35">
      <c r="H39" s="3" t="s">
        <v>36</v>
      </c>
      <c r="I39" s="3">
        <f t="shared" ref="I39:I49" si="6">+F9</f>
        <v>24</v>
      </c>
      <c r="J39" s="3">
        <v>50</v>
      </c>
      <c r="K39" s="10">
        <f t="shared" ref="K39:K49" si="7">+I39*J39</f>
        <v>1200</v>
      </c>
    </row>
    <row r="40" spans="8:11" x14ac:dyDescent="0.35">
      <c r="H40" s="3" t="s">
        <v>37</v>
      </c>
      <c r="I40" s="3">
        <f t="shared" si="6"/>
        <v>24</v>
      </c>
      <c r="J40" s="3">
        <v>50</v>
      </c>
      <c r="K40" s="10">
        <f t="shared" si="7"/>
        <v>1200</v>
      </c>
    </row>
    <row r="41" spans="8:11" x14ac:dyDescent="0.35">
      <c r="H41" s="3" t="s">
        <v>38</v>
      </c>
      <c r="I41" s="3">
        <f t="shared" si="6"/>
        <v>22</v>
      </c>
      <c r="J41" s="3">
        <v>50</v>
      </c>
      <c r="K41" s="10">
        <f t="shared" si="7"/>
        <v>1100</v>
      </c>
    </row>
    <row r="42" spans="8:11" x14ac:dyDescent="0.35">
      <c r="H42" s="3" t="s">
        <v>39</v>
      </c>
      <c r="I42" s="3">
        <f t="shared" si="6"/>
        <v>26</v>
      </c>
      <c r="J42" s="3">
        <v>50</v>
      </c>
      <c r="K42" s="10">
        <f t="shared" si="7"/>
        <v>1300</v>
      </c>
    </row>
    <row r="43" spans="8:11" x14ac:dyDescent="0.35">
      <c r="H43" s="3" t="s">
        <v>40</v>
      </c>
      <c r="I43" s="3">
        <f t="shared" si="6"/>
        <v>26</v>
      </c>
      <c r="J43" s="3">
        <v>50</v>
      </c>
      <c r="K43" s="10">
        <f t="shared" si="7"/>
        <v>1300</v>
      </c>
    </row>
    <row r="44" spans="8:11" x14ac:dyDescent="0.35">
      <c r="H44" s="3" t="s">
        <v>41</v>
      </c>
      <c r="I44" s="3">
        <f t="shared" si="6"/>
        <v>28</v>
      </c>
      <c r="J44" s="3">
        <v>50</v>
      </c>
      <c r="K44" s="10">
        <f t="shared" si="7"/>
        <v>1400</v>
      </c>
    </row>
    <row r="45" spans="8:11" x14ac:dyDescent="0.35">
      <c r="H45" s="3" t="s">
        <v>42</v>
      </c>
      <c r="I45" s="3">
        <f t="shared" si="6"/>
        <v>13</v>
      </c>
      <c r="J45" s="3">
        <v>50</v>
      </c>
      <c r="K45" s="10">
        <f t="shared" si="7"/>
        <v>650</v>
      </c>
    </row>
    <row r="46" spans="8:11" x14ac:dyDescent="0.35">
      <c r="H46" s="3" t="s">
        <v>43</v>
      </c>
      <c r="I46" s="3">
        <f t="shared" si="6"/>
        <v>25</v>
      </c>
      <c r="J46" s="3">
        <v>50</v>
      </c>
      <c r="K46" s="10">
        <f t="shared" si="7"/>
        <v>1250</v>
      </c>
    </row>
    <row r="47" spans="8:11" x14ac:dyDescent="0.35">
      <c r="H47" s="3" t="s">
        <v>44</v>
      </c>
      <c r="I47" s="3">
        <f t="shared" si="6"/>
        <v>27</v>
      </c>
      <c r="J47" s="3">
        <v>50</v>
      </c>
      <c r="K47" s="10">
        <f t="shared" si="7"/>
        <v>1350</v>
      </c>
    </row>
    <row r="48" spans="8:11" x14ac:dyDescent="0.35">
      <c r="H48" s="3" t="s">
        <v>45</v>
      </c>
      <c r="I48" s="3">
        <f t="shared" si="6"/>
        <v>25</v>
      </c>
      <c r="J48" s="3">
        <v>50</v>
      </c>
      <c r="K48" s="10">
        <f t="shared" si="7"/>
        <v>1250</v>
      </c>
    </row>
    <row r="49" spans="8:11" x14ac:dyDescent="0.35">
      <c r="H49" s="3" t="s">
        <v>46</v>
      </c>
      <c r="I49" s="3">
        <f t="shared" si="6"/>
        <v>17</v>
      </c>
      <c r="J49" s="3">
        <v>50</v>
      </c>
      <c r="K49" s="10">
        <f t="shared" si="7"/>
        <v>850</v>
      </c>
    </row>
    <row r="50" spans="8:11" x14ac:dyDescent="0.35">
      <c r="H50" s="5" t="s">
        <v>47</v>
      </c>
      <c r="I50" s="6">
        <f>SUM(I38:I49)</f>
        <v>269</v>
      </c>
      <c r="J50" s="6">
        <v>50</v>
      </c>
      <c r="K50" s="16">
        <f>+I50*J50</f>
        <v>13450</v>
      </c>
    </row>
  </sheetData>
  <phoneticPr fontId="5" type="noConversion"/>
  <pageMargins left="0.7" right="0.7" top="0.75" bottom="0.75" header="0.3" footer="0.3"/>
  <pageSetup paperSize="9" orientation="portrait" horizontalDpi="4294967293" verticalDpi="4294967293" r:id="rId1"/>
  <headerFooter>
    <oddHeader>&amp;CLab para reiniciar tu negocio: recetas de gestión con Ferran Adrià</oddHeader>
    <oddFooter>&amp;C© 2020, elBullifoundation, todos los derechos reservados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3AEF-5F39-42B6-912A-25AB9967ADF6}">
  <sheetPr>
    <tabColor theme="9" tint="0.39997558519241921"/>
    <pageSetUpPr fitToPage="1"/>
  </sheetPr>
  <dimension ref="A1:O82"/>
  <sheetViews>
    <sheetView view="pageLayout" zoomScale="55" zoomScaleNormal="100" zoomScalePageLayoutView="55" workbookViewId="0">
      <selection activeCell="H63" sqref="H63"/>
    </sheetView>
  </sheetViews>
  <sheetFormatPr baseColWidth="10" defaultColWidth="11.54296875" defaultRowHeight="14.5" x14ac:dyDescent="0.35"/>
  <cols>
    <col min="1" max="1" width="27.453125" style="56" customWidth="1"/>
    <col min="2" max="2" width="11.54296875" style="56"/>
    <col min="3" max="15" width="20" style="56" customWidth="1"/>
    <col min="16" max="16384" width="11.54296875" style="56"/>
  </cols>
  <sheetData>
    <row r="1" spans="1:15" ht="19" thickBot="1" x14ac:dyDescent="0.5">
      <c r="A1" s="50" t="s">
        <v>58</v>
      </c>
      <c r="B1" s="51"/>
      <c r="C1" s="52"/>
      <c r="D1" s="53"/>
      <c r="E1" s="53"/>
      <c r="F1" s="54"/>
      <c r="G1" s="53"/>
      <c r="H1" s="55"/>
      <c r="I1" s="53"/>
      <c r="J1" s="53"/>
      <c r="K1" s="53"/>
      <c r="L1" s="53"/>
      <c r="M1" s="53"/>
      <c r="N1" s="53"/>
      <c r="O1" s="53"/>
    </row>
    <row r="2" spans="1:15" x14ac:dyDescent="0.35">
      <c r="A2" s="57"/>
      <c r="B2" s="58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35">
      <c r="A3" s="57"/>
      <c r="B3" s="58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x14ac:dyDescent="0.35">
      <c r="A4" s="57"/>
      <c r="B4" s="59" t="s">
        <v>59</v>
      </c>
      <c r="C4" s="60" t="s">
        <v>60</v>
      </c>
      <c r="D4" s="60" t="s">
        <v>61</v>
      </c>
      <c r="E4" s="60" t="s">
        <v>62</v>
      </c>
      <c r="F4" s="60" t="s">
        <v>63</v>
      </c>
      <c r="G4" s="60" t="s">
        <v>64</v>
      </c>
      <c r="H4" s="60" t="s">
        <v>65</v>
      </c>
      <c r="I4" s="60" t="s">
        <v>66</v>
      </c>
      <c r="J4" s="60" t="s">
        <v>67</v>
      </c>
      <c r="K4" s="60" t="s">
        <v>68</v>
      </c>
      <c r="L4" s="60" t="s">
        <v>69</v>
      </c>
      <c r="M4" s="60" t="s">
        <v>70</v>
      </c>
      <c r="N4" s="60" t="s">
        <v>71</v>
      </c>
      <c r="O4" s="60" t="s">
        <v>72</v>
      </c>
    </row>
    <row r="5" spans="1:15" x14ac:dyDescent="0.35">
      <c r="A5" s="57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35">
      <c r="A6" s="62" t="s">
        <v>86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x14ac:dyDescent="0.35">
      <c r="A7" s="63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x14ac:dyDescent="0.35">
      <c r="A8" s="64" t="s">
        <v>73</v>
      </c>
      <c r="B8" s="65"/>
      <c r="C8" s="66">
        <f>+CALENDARIO!D8</f>
        <v>2</v>
      </c>
      <c r="D8" s="66">
        <f>+CALENDARIO!D9</f>
        <v>4</v>
      </c>
      <c r="E8" s="66">
        <f>+CALENDARIO!D10</f>
        <v>4</v>
      </c>
      <c r="F8" s="66">
        <f>+CALENDARIO!D11</f>
        <v>3</v>
      </c>
      <c r="G8" s="66">
        <f>+CALENDARIO!D12</f>
        <v>5</v>
      </c>
      <c r="H8" s="66">
        <f>+CALENDARIO!D13</f>
        <v>4</v>
      </c>
      <c r="I8" s="66">
        <f>+CALENDARIO!D14</f>
        <v>5</v>
      </c>
      <c r="J8" s="66">
        <f>+CALENDARIO!D15</f>
        <v>2</v>
      </c>
      <c r="K8" s="66">
        <f>+CALENDARIO!D16</f>
        <v>4</v>
      </c>
      <c r="L8" s="66">
        <f>+CALENDARIO!D17</f>
        <v>5</v>
      </c>
      <c r="M8" s="66">
        <f>+CALENDARIO!D18</f>
        <v>4</v>
      </c>
      <c r="N8" s="66">
        <f>+CALENDARIO!D19</f>
        <v>3</v>
      </c>
      <c r="O8" s="66">
        <f>SUM(C8:N8)</f>
        <v>45</v>
      </c>
    </row>
    <row r="9" spans="1:15" x14ac:dyDescent="0.35">
      <c r="A9" s="64" t="s">
        <v>74</v>
      </c>
      <c r="B9" s="65"/>
      <c r="C9" s="66">
        <f>C8</f>
        <v>2</v>
      </c>
      <c r="D9" s="66">
        <f t="shared" ref="D9:N9" si="0">D8</f>
        <v>4</v>
      </c>
      <c r="E9" s="66">
        <f t="shared" si="0"/>
        <v>4</v>
      </c>
      <c r="F9" s="66">
        <f t="shared" si="0"/>
        <v>3</v>
      </c>
      <c r="G9" s="66">
        <f t="shared" si="0"/>
        <v>5</v>
      </c>
      <c r="H9" s="66">
        <f t="shared" si="0"/>
        <v>4</v>
      </c>
      <c r="I9" s="66">
        <f t="shared" si="0"/>
        <v>5</v>
      </c>
      <c r="J9" s="66">
        <f t="shared" si="0"/>
        <v>2</v>
      </c>
      <c r="K9" s="66">
        <f t="shared" si="0"/>
        <v>4</v>
      </c>
      <c r="L9" s="66">
        <f t="shared" si="0"/>
        <v>5</v>
      </c>
      <c r="M9" s="66">
        <f t="shared" si="0"/>
        <v>4</v>
      </c>
      <c r="N9" s="66">
        <f t="shared" si="0"/>
        <v>3</v>
      </c>
      <c r="O9" s="66">
        <f>SUM(C9:N9)</f>
        <v>45</v>
      </c>
    </row>
    <row r="10" spans="1:15" x14ac:dyDescent="0.35">
      <c r="A10" s="57"/>
      <c r="B10" s="58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x14ac:dyDescent="0.35">
      <c r="A11" s="64" t="s">
        <v>75</v>
      </c>
      <c r="B11" s="65"/>
      <c r="C11" s="66">
        <v>50</v>
      </c>
      <c r="D11" s="66">
        <f>+C11</f>
        <v>50</v>
      </c>
      <c r="E11" s="66">
        <f t="shared" ref="E11:N11" si="1">+D11</f>
        <v>50</v>
      </c>
      <c r="F11" s="66">
        <f t="shared" si="1"/>
        <v>50</v>
      </c>
      <c r="G11" s="66">
        <f t="shared" si="1"/>
        <v>50</v>
      </c>
      <c r="H11" s="66">
        <f t="shared" si="1"/>
        <v>50</v>
      </c>
      <c r="I11" s="66">
        <f t="shared" si="1"/>
        <v>50</v>
      </c>
      <c r="J11" s="66">
        <f t="shared" si="1"/>
        <v>50</v>
      </c>
      <c r="K11" s="66">
        <f t="shared" si="1"/>
        <v>50</v>
      </c>
      <c r="L11" s="66">
        <f t="shared" si="1"/>
        <v>50</v>
      </c>
      <c r="M11" s="66">
        <f t="shared" si="1"/>
        <v>50</v>
      </c>
      <c r="N11" s="66">
        <f t="shared" si="1"/>
        <v>50</v>
      </c>
      <c r="O11" s="66"/>
    </row>
    <row r="12" spans="1:15" x14ac:dyDescent="0.35">
      <c r="A12" s="64" t="s">
        <v>76</v>
      </c>
      <c r="B12" s="65"/>
      <c r="C12" s="66">
        <f>C11*C9</f>
        <v>100</v>
      </c>
      <c r="D12" s="66">
        <f t="shared" ref="D12:N12" si="2">D11*D9</f>
        <v>200</v>
      </c>
      <c r="E12" s="66">
        <f t="shared" si="2"/>
        <v>200</v>
      </c>
      <c r="F12" s="66">
        <f t="shared" si="2"/>
        <v>150</v>
      </c>
      <c r="G12" s="66">
        <f t="shared" si="2"/>
        <v>250</v>
      </c>
      <c r="H12" s="66">
        <f t="shared" si="2"/>
        <v>200</v>
      </c>
      <c r="I12" s="66">
        <f t="shared" si="2"/>
        <v>250</v>
      </c>
      <c r="J12" s="66">
        <f t="shared" si="2"/>
        <v>100</v>
      </c>
      <c r="K12" s="66">
        <f t="shared" si="2"/>
        <v>200</v>
      </c>
      <c r="L12" s="66">
        <f t="shared" si="2"/>
        <v>250</v>
      </c>
      <c r="M12" s="66">
        <f t="shared" si="2"/>
        <v>200</v>
      </c>
      <c r="N12" s="66">
        <f t="shared" si="2"/>
        <v>150</v>
      </c>
      <c r="O12" s="66">
        <f>SUM(C12:N12)</f>
        <v>2250</v>
      </c>
    </row>
    <row r="13" spans="1:15" x14ac:dyDescent="0.35">
      <c r="A13" s="57"/>
      <c r="B13" s="58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1:15" x14ac:dyDescent="0.35">
      <c r="A14" s="68" t="s">
        <v>52</v>
      </c>
      <c r="B14" s="69">
        <v>1</v>
      </c>
      <c r="C14" s="70">
        <v>72.75</v>
      </c>
      <c r="D14" s="70">
        <f>+C14</f>
        <v>72.75</v>
      </c>
      <c r="E14" s="70">
        <f t="shared" ref="E14:N14" si="3">+D14</f>
        <v>72.75</v>
      </c>
      <c r="F14" s="70">
        <f t="shared" si="3"/>
        <v>72.75</v>
      </c>
      <c r="G14" s="70">
        <f t="shared" si="3"/>
        <v>72.75</v>
      </c>
      <c r="H14" s="70">
        <f t="shared" si="3"/>
        <v>72.75</v>
      </c>
      <c r="I14" s="70">
        <f t="shared" si="3"/>
        <v>72.75</v>
      </c>
      <c r="J14" s="70">
        <f t="shared" si="3"/>
        <v>72.75</v>
      </c>
      <c r="K14" s="70">
        <f t="shared" si="3"/>
        <v>72.75</v>
      </c>
      <c r="L14" s="70">
        <f t="shared" si="3"/>
        <v>72.75</v>
      </c>
      <c r="M14" s="70">
        <f t="shared" si="3"/>
        <v>72.75</v>
      </c>
      <c r="N14" s="70">
        <f t="shared" si="3"/>
        <v>72.75</v>
      </c>
      <c r="O14" s="71"/>
    </row>
    <row r="15" spans="1:15" x14ac:dyDescent="0.35">
      <c r="A15" s="72" t="s">
        <v>77</v>
      </c>
      <c r="B15" s="73">
        <v>0.8</v>
      </c>
      <c r="C15" s="74">
        <f>C14*$B$15</f>
        <v>58.2</v>
      </c>
      <c r="D15" s="74">
        <f t="shared" ref="D15:N15" si="4">D14*$B$15</f>
        <v>58.2</v>
      </c>
      <c r="E15" s="74">
        <f t="shared" si="4"/>
        <v>58.2</v>
      </c>
      <c r="F15" s="74">
        <f t="shared" si="4"/>
        <v>58.2</v>
      </c>
      <c r="G15" s="74">
        <f t="shared" si="4"/>
        <v>58.2</v>
      </c>
      <c r="H15" s="74">
        <f t="shared" si="4"/>
        <v>58.2</v>
      </c>
      <c r="I15" s="74">
        <f t="shared" si="4"/>
        <v>58.2</v>
      </c>
      <c r="J15" s="74">
        <f t="shared" si="4"/>
        <v>58.2</v>
      </c>
      <c r="K15" s="74">
        <f t="shared" si="4"/>
        <v>58.2</v>
      </c>
      <c r="L15" s="74">
        <f t="shared" si="4"/>
        <v>58.2</v>
      </c>
      <c r="M15" s="74">
        <f t="shared" si="4"/>
        <v>58.2</v>
      </c>
      <c r="N15" s="74">
        <f t="shared" si="4"/>
        <v>58.2</v>
      </c>
      <c r="O15" s="75"/>
    </row>
    <row r="16" spans="1:15" x14ac:dyDescent="0.35">
      <c r="A16" s="48" t="s">
        <v>78</v>
      </c>
      <c r="B16" s="76">
        <v>0.2</v>
      </c>
      <c r="C16" s="77">
        <f>C14*$B$16</f>
        <v>14.55</v>
      </c>
      <c r="D16" s="77">
        <f t="shared" ref="D16:N16" si="5">D14*$B$16</f>
        <v>14.55</v>
      </c>
      <c r="E16" s="77">
        <f t="shared" si="5"/>
        <v>14.55</v>
      </c>
      <c r="F16" s="77">
        <f t="shared" si="5"/>
        <v>14.55</v>
      </c>
      <c r="G16" s="77">
        <f t="shared" si="5"/>
        <v>14.55</v>
      </c>
      <c r="H16" s="77">
        <f t="shared" si="5"/>
        <v>14.55</v>
      </c>
      <c r="I16" s="77">
        <f t="shared" si="5"/>
        <v>14.55</v>
      </c>
      <c r="J16" s="77">
        <f t="shared" si="5"/>
        <v>14.55</v>
      </c>
      <c r="K16" s="77">
        <f t="shared" si="5"/>
        <v>14.55</v>
      </c>
      <c r="L16" s="77">
        <f t="shared" si="5"/>
        <v>14.55</v>
      </c>
      <c r="M16" s="77">
        <f t="shared" si="5"/>
        <v>14.55</v>
      </c>
      <c r="N16" s="77">
        <f t="shared" si="5"/>
        <v>14.55</v>
      </c>
      <c r="O16" s="78"/>
    </row>
    <row r="17" spans="1:15" x14ac:dyDescent="0.35">
      <c r="A17" s="57"/>
      <c r="B17" s="58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x14ac:dyDescent="0.35">
      <c r="A18" s="79" t="s">
        <v>55</v>
      </c>
      <c r="B18" s="69">
        <v>1</v>
      </c>
      <c r="C18" s="80">
        <f>C19+C20</f>
        <v>3637.5</v>
      </c>
      <c r="D18" s="80">
        <f t="shared" ref="D18:N18" si="6">D19+D20</f>
        <v>3637.5</v>
      </c>
      <c r="E18" s="80">
        <f t="shared" si="6"/>
        <v>3637.5</v>
      </c>
      <c r="F18" s="80">
        <f t="shared" si="6"/>
        <v>3637.5</v>
      </c>
      <c r="G18" s="80">
        <f t="shared" si="6"/>
        <v>3637.5</v>
      </c>
      <c r="H18" s="80">
        <f t="shared" si="6"/>
        <v>3637.5</v>
      </c>
      <c r="I18" s="80">
        <f t="shared" si="6"/>
        <v>3637.5</v>
      </c>
      <c r="J18" s="80">
        <f t="shared" si="6"/>
        <v>3637.5</v>
      </c>
      <c r="K18" s="80">
        <f t="shared" si="6"/>
        <v>3637.5</v>
      </c>
      <c r="L18" s="80">
        <f t="shared" si="6"/>
        <v>3637.5</v>
      </c>
      <c r="M18" s="80">
        <f t="shared" si="6"/>
        <v>3637.5</v>
      </c>
      <c r="N18" s="80">
        <f t="shared" si="6"/>
        <v>3637.5</v>
      </c>
      <c r="O18" s="81"/>
    </row>
    <row r="19" spans="1:15" x14ac:dyDescent="0.35">
      <c r="A19" s="82" t="s">
        <v>79</v>
      </c>
      <c r="B19" s="65">
        <f>+B15</f>
        <v>0.8</v>
      </c>
      <c r="C19" s="83">
        <f t="shared" ref="C19:N19" si="7">C15*C11</f>
        <v>2910</v>
      </c>
      <c r="D19" s="83">
        <f t="shared" si="7"/>
        <v>2910</v>
      </c>
      <c r="E19" s="83">
        <f t="shared" si="7"/>
        <v>2910</v>
      </c>
      <c r="F19" s="83">
        <f t="shared" si="7"/>
        <v>2910</v>
      </c>
      <c r="G19" s="83">
        <f t="shared" si="7"/>
        <v>2910</v>
      </c>
      <c r="H19" s="83">
        <f t="shared" si="7"/>
        <v>2910</v>
      </c>
      <c r="I19" s="83">
        <f t="shared" si="7"/>
        <v>2910</v>
      </c>
      <c r="J19" s="83">
        <f t="shared" si="7"/>
        <v>2910</v>
      </c>
      <c r="K19" s="83">
        <f t="shared" si="7"/>
        <v>2910</v>
      </c>
      <c r="L19" s="83">
        <f t="shared" si="7"/>
        <v>2910</v>
      </c>
      <c r="M19" s="83">
        <f t="shared" si="7"/>
        <v>2910</v>
      </c>
      <c r="N19" s="83">
        <f t="shared" si="7"/>
        <v>2910</v>
      </c>
      <c r="O19" s="84"/>
    </row>
    <row r="20" spans="1:15" x14ac:dyDescent="0.35">
      <c r="A20" s="82" t="s">
        <v>80</v>
      </c>
      <c r="B20" s="65">
        <f>+B16</f>
        <v>0.2</v>
      </c>
      <c r="C20" s="83">
        <f t="shared" ref="C20:N20" si="8">C16*C11</f>
        <v>727.5</v>
      </c>
      <c r="D20" s="83">
        <f t="shared" si="8"/>
        <v>727.5</v>
      </c>
      <c r="E20" s="83">
        <f t="shared" si="8"/>
        <v>727.5</v>
      </c>
      <c r="F20" s="83">
        <f t="shared" si="8"/>
        <v>727.5</v>
      </c>
      <c r="G20" s="83">
        <f t="shared" si="8"/>
        <v>727.5</v>
      </c>
      <c r="H20" s="83">
        <f t="shared" si="8"/>
        <v>727.5</v>
      </c>
      <c r="I20" s="83">
        <f t="shared" si="8"/>
        <v>727.5</v>
      </c>
      <c r="J20" s="83">
        <f t="shared" si="8"/>
        <v>727.5</v>
      </c>
      <c r="K20" s="83">
        <f t="shared" si="8"/>
        <v>727.5</v>
      </c>
      <c r="L20" s="83">
        <f t="shared" si="8"/>
        <v>727.5</v>
      </c>
      <c r="M20" s="83">
        <f t="shared" si="8"/>
        <v>727.5</v>
      </c>
      <c r="N20" s="83">
        <f t="shared" si="8"/>
        <v>727.5</v>
      </c>
      <c r="O20" s="84"/>
    </row>
    <row r="21" spans="1:15" ht="15.5" x14ac:dyDescent="0.35">
      <c r="A21" s="85"/>
      <c r="B21" s="86"/>
      <c r="C21" s="87"/>
      <c r="D21" s="87"/>
      <c r="E21" s="87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1:15" x14ac:dyDescent="0.35">
      <c r="A22" s="68" t="s">
        <v>81</v>
      </c>
      <c r="B22" s="98">
        <f>+B24+B23</f>
        <v>1</v>
      </c>
      <c r="C22" s="89">
        <f>C23+C24</f>
        <v>7275</v>
      </c>
      <c r="D22" s="89">
        <f t="shared" ref="D22:N22" si="9">D23+D24</f>
        <v>14550</v>
      </c>
      <c r="E22" s="89">
        <f t="shared" si="9"/>
        <v>14550</v>
      </c>
      <c r="F22" s="89">
        <f t="shared" si="9"/>
        <v>10912.5</v>
      </c>
      <c r="G22" s="89">
        <f t="shared" si="9"/>
        <v>18187.5</v>
      </c>
      <c r="H22" s="89">
        <f t="shared" si="9"/>
        <v>14550</v>
      </c>
      <c r="I22" s="89">
        <f t="shared" si="9"/>
        <v>18187.5</v>
      </c>
      <c r="J22" s="89">
        <f t="shared" si="9"/>
        <v>7275</v>
      </c>
      <c r="K22" s="89">
        <f t="shared" si="9"/>
        <v>14550</v>
      </c>
      <c r="L22" s="89">
        <f t="shared" si="9"/>
        <v>18187.5</v>
      </c>
      <c r="M22" s="89">
        <f t="shared" si="9"/>
        <v>14550</v>
      </c>
      <c r="N22" s="89">
        <f t="shared" si="9"/>
        <v>10912.5</v>
      </c>
      <c r="O22" s="89">
        <f>SUM(C22:N22)</f>
        <v>163687.5</v>
      </c>
    </row>
    <row r="23" spans="1:15" x14ac:dyDescent="0.35">
      <c r="A23" s="90" t="s">
        <v>82</v>
      </c>
      <c r="B23" s="99">
        <f>+O23/O22</f>
        <v>0.8</v>
      </c>
      <c r="C23" s="91">
        <f t="shared" ref="C23:N23" si="10">C15*C12</f>
        <v>5820</v>
      </c>
      <c r="D23" s="91">
        <f t="shared" si="10"/>
        <v>11640</v>
      </c>
      <c r="E23" s="91">
        <f t="shared" si="10"/>
        <v>11640</v>
      </c>
      <c r="F23" s="91">
        <f t="shared" si="10"/>
        <v>8730</v>
      </c>
      <c r="G23" s="91">
        <f t="shared" si="10"/>
        <v>14550</v>
      </c>
      <c r="H23" s="91">
        <f t="shared" si="10"/>
        <v>11640</v>
      </c>
      <c r="I23" s="91">
        <f t="shared" si="10"/>
        <v>14550</v>
      </c>
      <c r="J23" s="91">
        <f t="shared" si="10"/>
        <v>5820</v>
      </c>
      <c r="K23" s="91">
        <f t="shared" si="10"/>
        <v>11640</v>
      </c>
      <c r="L23" s="91">
        <f t="shared" si="10"/>
        <v>14550</v>
      </c>
      <c r="M23" s="91">
        <f t="shared" si="10"/>
        <v>11640</v>
      </c>
      <c r="N23" s="91">
        <f t="shared" si="10"/>
        <v>8730</v>
      </c>
      <c r="O23" s="91">
        <f>SUM(C23:N23)</f>
        <v>130950</v>
      </c>
    </row>
    <row r="24" spans="1:15" x14ac:dyDescent="0.35">
      <c r="A24" s="48" t="s">
        <v>83</v>
      </c>
      <c r="B24" s="76">
        <f>+O24/O22</f>
        <v>0.2</v>
      </c>
      <c r="C24" s="47">
        <f t="shared" ref="C24:N24" si="11">C16*C12</f>
        <v>1455</v>
      </c>
      <c r="D24" s="47">
        <f t="shared" si="11"/>
        <v>2910</v>
      </c>
      <c r="E24" s="47">
        <f t="shared" si="11"/>
        <v>2910</v>
      </c>
      <c r="F24" s="47">
        <f t="shared" si="11"/>
        <v>2182.5</v>
      </c>
      <c r="G24" s="47">
        <f t="shared" si="11"/>
        <v>3637.5</v>
      </c>
      <c r="H24" s="47">
        <f t="shared" si="11"/>
        <v>2910</v>
      </c>
      <c r="I24" s="47">
        <f t="shared" si="11"/>
        <v>3637.5</v>
      </c>
      <c r="J24" s="47">
        <f t="shared" si="11"/>
        <v>1455</v>
      </c>
      <c r="K24" s="47">
        <f t="shared" si="11"/>
        <v>2910</v>
      </c>
      <c r="L24" s="47">
        <f t="shared" si="11"/>
        <v>3637.5</v>
      </c>
      <c r="M24" s="47">
        <f t="shared" si="11"/>
        <v>2910</v>
      </c>
      <c r="N24" s="47">
        <f t="shared" si="11"/>
        <v>2182.5</v>
      </c>
      <c r="O24" s="47">
        <f>SUM(C24:N24)</f>
        <v>32737.5</v>
      </c>
    </row>
    <row r="25" spans="1:15" x14ac:dyDescent="0.35">
      <c r="A25" s="63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5" x14ac:dyDescent="0.35">
      <c r="A26" s="62" t="s">
        <v>85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5" x14ac:dyDescent="0.3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1:15" x14ac:dyDescent="0.35">
      <c r="A28" s="64" t="s">
        <v>73</v>
      </c>
      <c r="B28" s="65"/>
      <c r="C28" s="66">
        <f>+CALENDARIO!E8</f>
        <v>10</v>
      </c>
      <c r="D28" s="66">
        <f>+CALENDARIO!E9</f>
        <v>20</v>
      </c>
      <c r="E28" s="66">
        <f>+CALENDARIO!E10</f>
        <v>20</v>
      </c>
      <c r="F28" s="66">
        <f>+CALENDARIO!E11</f>
        <v>19</v>
      </c>
      <c r="G28" s="66">
        <f>+CALENDARIO!E12</f>
        <v>21</v>
      </c>
      <c r="H28" s="66">
        <f>+CALENDARIO!E13</f>
        <v>22</v>
      </c>
      <c r="I28" s="66">
        <f>+CALENDARIO!E14</f>
        <v>23</v>
      </c>
      <c r="J28" s="66">
        <f>+CALENDARIO!E15</f>
        <v>11</v>
      </c>
      <c r="K28" s="66">
        <f>+CALENDARIO!E16</f>
        <v>21</v>
      </c>
      <c r="L28" s="66">
        <f>+CALENDARIO!E17</f>
        <v>22</v>
      </c>
      <c r="M28" s="66">
        <f>+CALENDARIO!E18</f>
        <v>21</v>
      </c>
      <c r="N28" s="66">
        <f>+CALENDARIO!E19</f>
        <v>14</v>
      </c>
      <c r="O28" s="66">
        <f>SUM(C28:N28)</f>
        <v>224</v>
      </c>
    </row>
    <row r="29" spans="1:15" x14ac:dyDescent="0.35">
      <c r="A29" s="64" t="s">
        <v>74</v>
      </c>
      <c r="B29" s="65"/>
      <c r="C29" s="66">
        <f>+C28</f>
        <v>10</v>
      </c>
      <c r="D29" s="66">
        <f t="shared" ref="D29:N29" si="12">+D28</f>
        <v>20</v>
      </c>
      <c r="E29" s="66">
        <f t="shared" si="12"/>
        <v>20</v>
      </c>
      <c r="F29" s="66">
        <f t="shared" si="12"/>
        <v>19</v>
      </c>
      <c r="G29" s="66">
        <f t="shared" si="12"/>
        <v>21</v>
      </c>
      <c r="H29" s="66">
        <f t="shared" si="12"/>
        <v>22</v>
      </c>
      <c r="I29" s="66">
        <f t="shared" si="12"/>
        <v>23</v>
      </c>
      <c r="J29" s="66">
        <f t="shared" si="12"/>
        <v>11</v>
      </c>
      <c r="K29" s="66">
        <f t="shared" si="12"/>
        <v>21</v>
      </c>
      <c r="L29" s="66">
        <f t="shared" si="12"/>
        <v>22</v>
      </c>
      <c r="M29" s="66">
        <f t="shared" si="12"/>
        <v>21</v>
      </c>
      <c r="N29" s="66">
        <f t="shared" si="12"/>
        <v>14</v>
      </c>
      <c r="O29" s="66">
        <f>SUM(C29:N29)</f>
        <v>224</v>
      </c>
    </row>
    <row r="30" spans="1:15" x14ac:dyDescent="0.35">
      <c r="A30" s="57"/>
      <c r="B30" s="58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5" x14ac:dyDescent="0.35">
      <c r="A31" s="64" t="s">
        <v>75</v>
      </c>
      <c r="B31" s="65"/>
      <c r="C31" s="66">
        <v>70</v>
      </c>
      <c r="D31" s="66">
        <f>+C31</f>
        <v>70</v>
      </c>
      <c r="E31" s="66">
        <f t="shared" ref="E31:N31" si="13">+D31</f>
        <v>70</v>
      </c>
      <c r="F31" s="66">
        <f t="shared" si="13"/>
        <v>70</v>
      </c>
      <c r="G31" s="66">
        <f t="shared" si="13"/>
        <v>70</v>
      </c>
      <c r="H31" s="66">
        <f t="shared" si="13"/>
        <v>70</v>
      </c>
      <c r="I31" s="66">
        <f t="shared" si="13"/>
        <v>70</v>
      </c>
      <c r="J31" s="66">
        <f t="shared" si="13"/>
        <v>70</v>
      </c>
      <c r="K31" s="66">
        <f t="shared" si="13"/>
        <v>70</v>
      </c>
      <c r="L31" s="66">
        <f t="shared" si="13"/>
        <v>70</v>
      </c>
      <c r="M31" s="66">
        <f t="shared" si="13"/>
        <v>70</v>
      </c>
      <c r="N31" s="66">
        <f t="shared" si="13"/>
        <v>70</v>
      </c>
      <c r="O31" s="66"/>
    </row>
    <row r="32" spans="1:15" x14ac:dyDescent="0.35">
      <c r="A32" s="64" t="s">
        <v>76</v>
      </c>
      <c r="B32" s="65"/>
      <c r="C32" s="66">
        <f>C31*C29</f>
        <v>700</v>
      </c>
      <c r="D32" s="66">
        <f t="shared" ref="D32:N32" si="14">D31*D29</f>
        <v>1400</v>
      </c>
      <c r="E32" s="66">
        <f t="shared" si="14"/>
        <v>1400</v>
      </c>
      <c r="F32" s="66">
        <f t="shared" si="14"/>
        <v>1330</v>
      </c>
      <c r="G32" s="66">
        <f t="shared" si="14"/>
        <v>1470</v>
      </c>
      <c r="H32" s="66">
        <f t="shared" si="14"/>
        <v>1540</v>
      </c>
      <c r="I32" s="66">
        <f t="shared" si="14"/>
        <v>1610</v>
      </c>
      <c r="J32" s="66">
        <f t="shared" si="14"/>
        <v>770</v>
      </c>
      <c r="K32" s="66">
        <f t="shared" si="14"/>
        <v>1470</v>
      </c>
      <c r="L32" s="66">
        <f t="shared" si="14"/>
        <v>1540</v>
      </c>
      <c r="M32" s="66">
        <f t="shared" si="14"/>
        <v>1470</v>
      </c>
      <c r="N32" s="66">
        <f t="shared" si="14"/>
        <v>980</v>
      </c>
      <c r="O32" s="66">
        <f>SUM(C32:N32)</f>
        <v>15680</v>
      </c>
    </row>
    <row r="33" spans="1:15" x14ac:dyDescent="0.35">
      <c r="A33" s="57"/>
      <c r="B33" s="58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1:15" x14ac:dyDescent="0.35">
      <c r="A34" s="68" t="s">
        <v>52</v>
      </c>
      <c r="B34" s="69">
        <v>1</v>
      </c>
      <c r="C34" s="70">
        <v>87.9</v>
      </c>
      <c r="D34" s="70">
        <f>+C34</f>
        <v>87.9</v>
      </c>
      <c r="E34" s="70">
        <f t="shared" ref="E34:N34" si="15">+D34</f>
        <v>87.9</v>
      </c>
      <c r="F34" s="70">
        <f t="shared" si="15"/>
        <v>87.9</v>
      </c>
      <c r="G34" s="70">
        <f t="shared" si="15"/>
        <v>87.9</v>
      </c>
      <c r="H34" s="70">
        <f t="shared" si="15"/>
        <v>87.9</v>
      </c>
      <c r="I34" s="70">
        <f t="shared" si="15"/>
        <v>87.9</v>
      </c>
      <c r="J34" s="70">
        <f t="shared" si="15"/>
        <v>87.9</v>
      </c>
      <c r="K34" s="70">
        <f t="shared" si="15"/>
        <v>87.9</v>
      </c>
      <c r="L34" s="70">
        <f t="shared" si="15"/>
        <v>87.9</v>
      </c>
      <c r="M34" s="70">
        <f t="shared" si="15"/>
        <v>87.9</v>
      </c>
      <c r="N34" s="70">
        <f t="shared" si="15"/>
        <v>87.9</v>
      </c>
      <c r="O34" s="71"/>
    </row>
    <row r="35" spans="1:15" x14ac:dyDescent="0.35">
      <c r="A35" s="72" t="s">
        <v>77</v>
      </c>
      <c r="B35" s="73">
        <v>0.7</v>
      </c>
      <c r="C35" s="96">
        <f>+C34*$B$35</f>
        <v>61.53</v>
      </c>
      <c r="D35" s="96">
        <f t="shared" ref="D35:N35" si="16">+D34*$B$35</f>
        <v>61.53</v>
      </c>
      <c r="E35" s="96">
        <f t="shared" si="16"/>
        <v>61.53</v>
      </c>
      <c r="F35" s="96">
        <f t="shared" si="16"/>
        <v>61.53</v>
      </c>
      <c r="G35" s="96">
        <f t="shared" si="16"/>
        <v>61.53</v>
      </c>
      <c r="H35" s="96">
        <f t="shared" si="16"/>
        <v>61.53</v>
      </c>
      <c r="I35" s="96">
        <f t="shared" si="16"/>
        <v>61.53</v>
      </c>
      <c r="J35" s="96">
        <f t="shared" si="16"/>
        <v>61.53</v>
      </c>
      <c r="K35" s="96">
        <f t="shared" si="16"/>
        <v>61.53</v>
      </c>
      <c r="L35" s="96">
        <f t="shared" si="16"/>
        <v>61.53</v>
      </c>
      <c r="M35" s="96">
        <f t="shared" si="16"/>
        <v>61.53</v>
      </c>
      <c r="N35" s="96">
        <f t="shared" si="16"/>
        <v>61.53</v>
      </c>
      <c r="O35" s="75"/>
    </row>
    <row r="36" spans="1:15" x14ac:dyDescent="0.35">
      <c r="A36" s="48" t="s">
        <v>78</v>
      </c>
      <c r="B36" s="76">
        <v>0.3</v>
      </c>
      <c r="C36" s="97">
        <f>+C34*$B$36</f>
        <v>26.37</v>
      </c>
      <c r="D36" s="97">
        <f t="shared" ref="D36:N36" si="17">+D34*$B$36</f>
        <v>26.37</v>
      </c>
      <c r="E36" s="97">
        <f t="shared" si="17"/>
        <v>26.37</v>
      </c>
      <c r="F36" s="97">
        <f t="shared" si="17"/>
        <v>26.37</v>
      </c>
      <c r="G36" s="97">
        <f t="shared" si="17"/>
        <v>26.37</v>
      </c>
      <c r="H36" s="97">
        <f t="shared" si="17"/>
        <v>26.37</v>
      </c>
      <c r="I36" s="97">
        <f t="shared" si="17"/>
        <v>26.37</v>
      </c>
      <c r="J36" s="97">
        <f t="shared" si="17"/>
        <v>26.37</v>
      </c>
      <c r="K36" s="97">
        <f t="shared" si="17"/>
        <v>26.37</v>
      </c>
      <c r="L36" s="97">
        <f t="shared" si="17"/>
        <v>26.37</v>
      </c>
      <c r="M36" s="97">
        <f t="shared" si="17"/>
        <v>26.37</v>
      </c>
      <c r="N36" s="97">
        <f t="shared" si="17"/>
        <v>26.37</v>
      </c>
      <c r="O36" s="78"/>
    </row>
    <row r="37" spans="1:15" x14ac:dyDescent="0.35">
      <c r="A37" s="57"/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1:15" x14ac:dyDescent="0.35">
      <c r="A38" s="79" t="s">
        <v>55</v>
      </c>
      <c r="B38" s="69">
        <v>1</v>
      </c>
      <c r="C38" s="80">
        <f>C39+C40</f>
        <v>6153</v>
      </c>
      <c r="D38" s="80">
        <f t="shared" ref="D38:N38" si="18">D39+D40</f>
        <v>6153</v>
      </c>
      <c r="E38" s="80">
        <f t="shared" si="18"/>
        <v>6153</v>
      </c>
      <c r="F38" s="80">
        <f t="shared" si="18"/>
        <v>6153</v>
      </c>
      <c r="G38" s="80">
        <f t="shared" si="18"/>
        <v>6153</v>
      </c>
      <c r="H38" s="80">
        <f t="shared" si="18"/>
        <v>6153</v>
      </c>
      <c r="I38" s="80">
        <f t="shared" si="18"/>
        <v>6153</v>
      </c>
      <c r="J38" s="80">
        <f t="shared" si="18"/>
        <v>6153</v>
      </c>
      <c r="K38" s="80">
        <f t="shared" si="18"/>
        <v>6153</v>
      </c>
      <c r="L38" s="80">
        <f t="shared" si="18"/>
        <v>6153</v>
      </c>
      <c r="M38" s="80">
        <f t="shared" si="18"/>
        <v>6153</v>
      </c>
      <c r="N38" s="80">
        <f t="shared" si="18"/>
        <v>6153</v>
      </c>
      <c r="O38" s="81"/>
    </row>
    <row r="39" spans="1:15" x14ac:dyDescent="0.35">
      <c r="A39" s="82" t="s">
        <v>79</v>
      </c>
      <c r="B39" s="65">
        <f>+B35</f>
        <v>0.7</v>
      </c>
      <c r="C39" s="83">
        <f t="shared" ref="C39:N39" si="19">C35*C31</f>
        <v>4307.1000000000004</v>
      </c>
      <c r="D39" s="83">
        <f t="shared" si="19"/>
        <v>4307.1000000000004</v>
      </c>
      <c r="E39" s="83">
        <f t="shared" si="19"/>
        <v>4307.1000000000004</v>
      </c>
      <c r="F39" s="83">
        <f t="shared" si="19"/>
        <v>4307.1000000000004</v>
      </c>
      <c r="G39" s="83">
        <f t="shared" si="19"/>
        <v>4307.1000000000004</v>
      </c>
      <c r="H39" s="83">
        <f t="shared" si="19"/>
        <v>4307.1000000000004</v>
      </c>
      <c r="I39" s="83">
        <f t="shared" si="19"/>
        <v>4307.1000000000004</v>
      </c>
      <c r="J39" s="83">
        <f t="shared" si="19"/>
        <v>4307.1000000000004</v>
      </c>
      <c r="K39" s="83">
        <f t="shared" si="19"/>
        <v>4307.1000000000004</v>
      </c>
      <c r="L39" s="83">
        <f t="shared" si="19"/>
        <v>4307.1000000000004</v>
      </c>
      <c r="M39" s="83">
        <f t="shared" si="19"/>
        <v>4307.1000000000004</v>
      </c>
      <c r="N39" s="83">
        <f t="shared" si="19"/>
        <v>4307.1000000000004</v>
      </c>
      <c r="O39" s="84"/>
    </row>
    <row r="40" spans="1:15" x14ac:dyDescent="0.35">
      <c r="A40" s="82" t="s">
        <v>80</v>
      </c>
      <c r="B40" s="65">
        <f>+B36</f>
        <v>0.3</v>
      </c>
      <c r="C40" s="83">
        <f t="shared" ref="C40:N40" si="20">C36*C31</f>
        <v>1845.9</v>
      </c>
      <c r="D40" s="83">
        <f t="shared" si="20"/>
        <v>1845.9</v>
      </c>
      <c r="E40" s="83">
        <f t="shared" si="20"/>
        <v>1845.9</v>
      </c>
      <c r="F40" s="83">
        <f t="shared" si="20"/>
        <v>1845.9</v>
      </c>
      <c r="G40" s="83">
        <f t="shared" si="20"/>
        <v>1845.9</v>
      </c>
      <c r="H40" s="83">
        <f t="shared" si="20"/>
        <v>1845.9</v>
      </c>
      <c r="I40" s="83">
        <f t="shared" si="20"/>
        <v>1845.9</v>
      </c>
      <c r="J40" s="83">
        <f t="shared" si="20"/>
        <v>1845.9</v>
      </c>
      <c r="K40" s="83">
        <f t="shared" si="20"/>
        <v>1845.9</v>
      </c>
      <c r="L40" s="83">
        <f t="shared" si="20"/>
        <v>1845.9</v>
      </c>
      <c r="M40" s="83">
        <f t="shared" si="20"/>
        <v>1845.9</v>
      </c>
      <c r="N40" s="83">
        <f t="shared" si="20"/>
        <v>1845.9</v>
      </c>
      <c r="O40" s="84"/>
    </row>
    <row r="41" spans="1:15" ht="15.5" x14ac:dyDescent="0.35">
      <c r="A41" s="85"/>
      <c r="B41" s="86"/>
      <c r="C41" s="87"/>
      <c r="D41" s="87"/>
      <c r="E41" s="87"/>
      <c r="F41" s="88"/>
      <c r="G41" s="88"/>
      <c r="H41" s="88"/>
      <c r="I41" s="88"/>
      <c r="J41" s="88"/>
      <c r="K41" s="88"/>
      <c r="L41" s="88"/>
      <c r="M41" s="88"/>
      <c r="N41" s="88"/>
      <c r="O41" s="88"/>
    </row>
    <row r="42" spans="1:15" x14ac:dyDescent="0.35">
      <c r="A42" s="68" t="s">
        <v>84</v>
      </c>
      <c r="B42" s="98">
        <f>+B44+B43</f>
        <v>1</v>
      </c>
      <c r="C42" s="89">
        <f>C43+C44</f>
        <v>61530</v>
      </c>
      <c r="D42" s="89">
        <f t="shared" ref="D42:N42" si="21">D43+D44</f>
        <v>123060</v>
      </c>
      <c r="E42" s="89">
        <f t="shared" si="21"/>
        <v>123060</v>
      </c>
      <c r="F42" s="89">
        <f t="shared" si="21"/>
        <v>116907</v>
      </c>
      <c r="G42" s="89">
        <f t="shared" si="21"/>
        <v>129213</v>
      </c>
      <c r="H42" s="89">
        <f t="shared" si="21"/>
        <v>135366</v>
      </c>
      <c r="I42" s="89">
        <f t="shared" si="21"/>
        <v>141519</v>
      </c>
      <c r="J42" s="89">
        <f t="shared" si="21"/>
        <v>67683</v>
      </c>
      <c r="K42" s="89">
        <f t="shared" si="21"/>
        <v>129213</v>
      </c>
      <c r="L42" s="89">
        <f t="shared" si="21"/>
        <v>135366</v>
      </c>
      <c r="M42" s="89">
        <f t="shared" si="21"/>
        <v>129213</v>
      </c>
      <c r="N42" s="89">
        <f t="shared" si="21"/>
        <v>86142</v>
      </c>
      <c r="O42" s="89">
        <f>SUM(C42:N42)</f>
        <v>1378272</v>
      </c>
    </row>
    <row r="43" spans="1:15" x14ac:dyDescent="0.35">
      <c r="A43" s="90" t="s">
        <v>82</v>
      </c>
      <c r="B43" s="99">
        <f>+O43/O42</f>
        <v>0.7</v>
      </c>
      <c r="C43" s="91">
        <f t="shared" ref="C43:N43" si="22">C35*C32</f>
        <v>43071</v>
      </c>
      <c r="D43" s="91">
        <f t="shared" si="22"/>
        <v>86142</v>
      </c>
      <c r="E43" s="91">
        <f t="shared" si="22"/>
        <v>86142</v>
      </c>
      <c r="F43" s="91">
        <f t="shared" si="22"/>
        <v>81834.900000000009</v>
      </c>
      <c r="G43" s="91">
        <f t="shared" si="22"/>
        <v>90449.1</v>
      </c>
      <c r="H43" s="91">
        <f t="shared" si="22"/>
        <v>94756.2</v>
      </c>
      <c r="I43" s="91">
        <f t="shared" si="22"/>
        <v>99063.3</v>
      </c>
      <c r="J43" s="91">
        <f t="shared" si="22"/>
        <v>47378.1</v>
      </c>
      <c r="K43" s="91">
        <f t="shared" si="22"/>
        <v>90449.1</v>
      </c>
      <c r="L43" s="91">
        <f t="shared" si="22"/>
        <v>94756.2</v>
      </c>
      <c r="M43" s="91">
        <f t="shared" si="22"/>
        <v>90449.1</v>
      </c>
      <c r="N43" s="91">
        <f t="shared" si="22"/>
        <v>60299.4</v>
      </c>
      <c r="O43" s="91">
        <f>SUM(C43:N43)</f>
        <v>964790.39999999991</v>
      </c>
    </row>
    <row r="44" spans="1:15" x14ac:dyDescent="0.35">
      <c r="A44" s="48" t="s">
        <v>83</v>
      </c>
      <c r="B44" s="76">
        <f>+O44/O42</f>
        <v>0.30000000000000004</v>
      </c>
      <c r="C44" s="47">
        <f t="shared" ref="C44:N44" si="23">C36*C32</f>
        <v>18459</v>
      </c>
      <c r="D44" s="47">
        <f t="shared" si="23"/>
        <v>36918</v>
      </c>
      <c r="E44" s="47">
        <f t="shared" si="23"/>
        <v>36918</v>
      </c>
      <c r="F44" s="47">
        <f t="shared" si="23"/>
        <v>35072.1</v>
      </c>
      <c r="G44" s="47">
        <f t="shared" si="23"/>
        <v>38763.9</v>
      </c>
      <c r="H44" s="47">
        <f t="shared" si="23"/>
        <v>40609.800000000003</v>
      </c>
      <c r="I44" s="47">
        <f t="shared" si="23"/>
        <v>42455.700000000004</v>
      </c>
      <c r="J44" s="47">
        <f t="shared" si="23"/>
        <v>20304.900000000001</v>
      </c>
      <c r="K44" s="47">
        <f t="shared" si="23"/>
        <v>38763.9</v>
      </c>
      <c r="L44" s="47">
        <f t="shared" si="23"/>
        <v>40609.800000000003</v>
      </c>
      <c r="M44" s="47">
        <f t="shared" si="23"/>
        <v>38763.9</v>
      </c>
      <c r="N44" s="47">
        <f t="shared" si="23"/>
        <v>25842.600000000002</v>
      </c>
      <c r="O44" s="47">
        <f>SUM(C44:N44)</f>
        <v>413481.60000000003</v>
      </c>
    </row>
    <row r="45" spans="1:15" x14ac:dyDescent="0.35">
      <c r="A45" s="63"/>
      <c r="B45" s="5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1:15" x14ac:dyDescent="0.35">
      <c r="A46" s="62" t="s">
        <v>87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 x14ac:dyDescent="0.35">
      <c r="A47" s="63"/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1:15" x14ac:dyDescent="0.35">
      <c r="A48" s="64" t="s">
        <v>73</v>
      </c>
      <c r="B48" s="65"/>
      <c r="C48" s="66">
        <f>+C28</f>
        <v>10</v>
      </c>
      <c r="D48" s="66">
        <f t="shared" ref="D48:N48" si="24">+D28</f>
        <v>20</v>
      </c>
      <c r="E48" s="66">
        <f t="shared" si="24"/>
        <v>20</v>
      </c>
      <c r="F48" s="66">
        <f t="shared" si="24"/>
        <v>19</v>
      </c>
      <c r="G48" s="66">
        <f t="shared" si="24"/>
        <v>21</v>
      </c>
      <c r="H48" s="66">
        <f t="shared" si="24"/>
        <v>22</v>
      </c>
      <c r="I48" s="66">
        <f t="shared" si="24"/>
        <v>23</v>
      </c>
      <c r="J48" s="66">
        <f t="shared" si="24"/>
        <v>11</v>
      </c>
      <c r="K48" s="66">
        <f t="shared" si="24"/>
        <v>21</v>
      </c>
      <c r="L48" s="66">
        <f t="shared" si="24"/>
        <v>22</v>
      </c>
      <c r="M48" s="66">
        <f t="shared" si="24"/>
        <v>21</v>
      </c>
      <c r="N48" s="66">
        <f t="shared" si="24"/>
        <v>14</v>
      </c>
      <c r="O48" s="66">
        <f>SUM(C48:N48)</f>
        <v>224</v>
      </c>
    </row>
    <row r="49" spans="1:15" x14ac:dyDescent="0.35">
      <c r="A49" s="64" t="s">
        <v>74</v>
      </c>
      <c r="B49" s="65"/>
      <c r="C49" s="66">
        <f t="shared" ref="C49:N49" si="25">+C29+C9</f>
        <v>12</v>
      </c>
      <c r="D49" s="66">
        <f t="shared" si="25"/>
        <v>24</v>
      </c>
      <c r="E49" s="66">
        <f t="shared" si="25"/>
        <v>24</v>
      </c>
      <c r="F49" s="66">
        <f t="shared" si="25"/>
        <v>22</v>
      </c>
      <c r="G49" s="66">
        <f t="shared" si="25"/>
        <v>26</v>
      </c>
      <c r="H49" s="66">
        <f t="shared" si="25"/>
        <v>26</v>
      </c>
      <c r="I49" s="66">
        <f t="shared" si="25"/>
        <v>28</v>
      </c>
      <c r="J49" s="66">
        <f t="shared" si="25"/>
        <v>13</v>
      </c>
      <c r="K49" s="66">
        <f t="shared" si="25"/>
        <v>25</v>
      </c>
      <c r="L49" s="66">
        <f t="shared" si="25"/>
        <v>27</v>
      </c>
      <c r="M49" s="66">
        <f t="shared" si="25"/>
        <v>25</v>
      </c>
      <c r="N49" s="66">
        <f t="shared" si="25"/>
        <v>17</v>
      </c>
      <c r="O49" s="66">
        <f>SUM(C49:N49)</f>
        <v>269</v>
      </c>
    </row>
    <row r="50" spans="1:15" x14ac:dyDescent="0.35">
      <c r="A50" s="57"/>
      <c r="B50" s="58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35">
      <c r="A51" s="64" t="s">
        <v>75</v>
      </c>
      <c r="B51" s="65"/>
      <c r="C51" s="66">
        <f>+C52/C49</f>
        <v>66.666666666666671</v>
      </c>
      <c r="D51" s="66">
        <f t="shared" ref="D51:N51" si="26">+D52/D49</f>
        <v>66.666666666666671</v>
      </c>
      <c r="E51" s="66">
        <f t="shared" si="26"/>
        <v>66.666666666666671</v>
      </c>
      <c r="F51" s="66">
        <f t="shared" si="26"/>
        <v>67.272727272727266</v>
      </c>
      <c r="G51" s="66">
        <f t="shared" si="26"/>
        <v>66.15384615384616</v>
      </c>
      <c r="H51" s="66">
        <f t="shared" si="26"/>
        <v>66.92307692307692</v>
      </c>
      <c r="I51" s="66">
        <f t="shared" si="26"/>
        <v>66.428571428571431</v>
      </c>
      <c r="J51" s="66">
        <f t="shared" si="26"/>
        <v>66.92307692307692</v>
      </c>
      <c r="K51" s="66">
        <f t="shared" si="26"/>
        <v>66.8</v>
      </c>
      <c r="L51" s="66">
        <f t="shared" si="26"/>
        <v>66.296296296296291</v>
      </c>
      <c r="M51" s="66">
        <f t="shared" si="26"/>
        <v>66.8</v>
      </c>
      <c r="N51" s="66">
        <f t="shared" si="26"/>
        <v>66.470588235294116</v>
      </c>
      <c r="O51" s="66"/>
    </row>
    <row r="52" spans="1:15" x14ac:dyDescent="0.35">
      <c r="A52" s="64" t="s">
        <v>76</v>
      </c>
      <c r="B52" s="65"/>
      <c r="C52" s="66">
        <f t="shared" ref="C52:N52" si="27">+C12+C32</f>
        <v>800</v>
      </c>
      <c r="D52" s="66">
        <f t="shared" si="27"/>
        <v>1600</v>
      </c>
      <c r="E52" s="66">
        <f t="shared" si="27"/>
        <v>1600</v>
      </c>
      <c r="F52" s="66">
        <f t="shared" si="27"/>
        <v>1480</v>
      </c>
      <c r="G52" s="66">
        <f t="shared" si="27"/>
        <v>1720</v>
      </c>
      <c r="H52" s="66">
        <f t="shared" si="27"/>
        <v>1740</v>
      </c>
      <c r="I52" s="66">
        <f t="shared" si="27"/>
        <v>1860</v>
      </c>
      <c r="J52" s="66">
        <f t="shared" si="27"/>
        <v>870</v>
      </c>
      <c r="K52" s="66">
        <f t="shared" si="27"/>
        <v>1670</v>
      </c>
      <c r="L52" s="66">
        <f t="shared" si="27"/>
        <v>1790</v>
      </c>
      <c r="M52" s="66">
        <f t="shared" si="27"/>
        <v>1670</v>
      </c>
      <c r="N52" s="66">
        <f t="shared" si="27"/>
        <v>1130</v>
      </c>
      <c r="O52" s="66">
        <f>SUM(C52:N52)</f>
        <v>17930</v>
      </c>
    </row>
    <row r="53" spans="1:15" x14ac:dyDescent="0.35">
      <c r="A53" s="63"/>
      <c r="B53" s="58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</row>
    <row r="54" spans="1:15" x14ac:dyDescent="0.35">
      <c r="A54" s="79" t="s">
        <v>47</v>
      </c>
      <c r="B54" s="98">
        <f>+B56+B55</f>
        <v>1</v>
      </c>
      <c r="C54" s="81">
        <f>+C55+C56</f>
        <v>68805</v>
      </c>
      <c r="D54" s="81">
        <f t="shared" ref="D54:O54" si="28">+D55+D56</f>
        <v>137610</v>
      </c>
      <c r="E54" s="81">
        <f t="shared" si="28"/>
        <v>137610</v>
      </c>
      <c r="F54" s="81">
        <f t="shared" si="28"/>
        <v>127819.5</v>
      </c>
      <c r="G54" s="81">
        <f t="shared" si="28"/>
        <v>147400.5</v>
      </c>
      <c r="H54" s="81">
        <f t="shared" si="28"/>
        <v>149916</v>
      </c>
      <c r="I54" s="81">
        <f t="shared" si="28"/>
        <v>159706.5</v>
      </c>
      <c r="J54" s="81">
        <f t="shared" si="28"/>
        <v>74958</v>
      </c>
      <c r="K54" s="81">
        <f t="shared" si="28"/>
        <v>143763</v>
      </c>
      <c r="L54" s="81">
        <f t="shared" si="28"/>
        <v>153553.5</v>
      </c>
      <c r="M54" s="81">
        <f t="shared" si="28"/>
        <v>143763</v>
      </c>
      <c r="N54" s="81">
        <f t="shared" si="28"/>
        <v>97054.5</v>
      </c>
      <c r="O54" s="81">
        <f t="shared" si="28"/>
        <v>1541959.5</v>
      </c>
    </row>
    <row r="55" spans="1:15" x14ac:dyDescent="0.35">
      <c r="A55" s="45" t="s">
        <v>82</v>
      </c>
      <c r="B55" s="99">
        <f>+O55/O54</f>
        <v>0.71061555118665565</v>
      </c>
      <c r="C55" s="100">
        <f t="shared" ref="C55:N55" si="29">C43+C23</f>
        <v>48891</v>
      </c>
      <c r="D55" s="100">
        <f t="shared" si="29"/>
        <v>97782</v>
      </c>
      <c r="E55" s="100">
        <f t="shared" si="29"/>
        <v>97782</v>
      </c>
      <c r="F55" s="100">
        <f t="shared" si="29"/>
        <v>90564.900000000009</v>
      </c>
      <c r="G55" s="100">
        <f t="shared" si="29"/>
        <v>104999.1</v>
      </c>
      <c r="H55" s="100">
        <f t="shared" si="29"/>
        <v>106396.2</v>
      </c>
      <c r="I55" s="100">
        <f t="shared" si="29"/>
        <v>113613.3</v>
      </c>
      <c r="J55" s="100">
        <f t="shared" si="29"/>
        <v>53198.1</v>
      </c>
      <c r="K55" s="100">
        <f t="shared" si="29"/>
        <v>102089.1</v>
      </c>
      <c r="L55" s="100">
        <f t="shared" si="29"/>
        <v>109306.2</v>
      </c>
      <c r="M55" s="100">
        <f t="shared" si="29"/>
        <v>102089.1</v>
      </c>
      <c r="N55" s="100">
        <f t="shared" si="29"/>
        <v>69029.399999999994</v>
      </c>
      <c r="O55" s="100">
        <f>SUM(C55:N55)</f>
        <v>1095740.3999999999</v>
      </c>
    </row>
    <row r="56" spans="1:15" x14ac:dyDescent="0.35">
      <c r="A56" s="48" t="s">
        <v>83</v>
      </c>
      <c r="B56" s="76">
        <f>+O56/O54</f>
        <v>0.28938444881334435</v>
      </c>
      <c r="C56" s="47">
        <f t="shared" ref="C56:N56" si="30">C44+C24</f>
        <v>19914</v>
      </c>
      <c r="D56" s="47">
        <f t="shared" si="30"/>
        <v>39828</v>
      </c>
      <c r="E56" s="47">
        <f t="shared" si="30"/>
        <v>39828</v>
      </c>
      <c r="F56" s="47">
        <f t="shared" si="30"/>
        <v>37254.6</v>
      </c>
      <c r="G56" s="47">
        <f t="shared" si="30"/>
        <v>42401.4</v>
      </c>
      <c r="H56" s="47">
        <f t="shared" si="30"/>
        <v>43519.8</v>
      </c>
      <c r="I56" s="47">
        <f t="shared" si="30"/>
        <v>46093.200000000004</v>
      </c>
      <c r="J56" s="47">
        <f t="shared" si="30"/>
        <v>21759.9</v>
      </c>
      <c r="K56" s="47">
        <f t="shared" si="30"/>
        <v>41673.9</v>
      </c>
      <c r="L56" s="47">
        <f t="shared" si="30"/>
        <v>44247.3</v>
      </c>
      <c r="M56" s="47">
        <f t="shared" si="30"/>
        <v>41673.9</v>
      </c>
      <c r="N56" s="47">
        <f t="shared" si="30"/>
        <v>28025.100000000002</v>
      </c>
      <c r="O56" s="47">
        <f>SUM(C56:N56)</f>
        <v>446219.10000000003</v>
      </c>
    </row>
    <row r="57" spans="1:15" x14ac:dyDescent="0.35">
      <c r="A57" s="63"/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  <row r="58" spans="1:15" x14ac:dyDescent="0.35">
      <c r="A58" s="82" t="s">
        <v>76</v>
      </c>
      <c r="B58" s="65"/>
      <c r="C58" s="101">
        <f t="shared" ref="C58:N58" si="31">C32+C12</f>
        <v>800</v>
      </c>
      <c r="D58" s="101">
        <f t="shared" si="31"/>
        <v>1600</v>
      </c>
      <c r="E58" s="101">
        <f t="shared" si="31"/>
        <v>1600</v>
      </c>
      <c r="F58" s="101">
        <f t="shared" si="31"/>
        <v>1480</v>
      </c>
      <c r="G58" s="101">
        <f t="shared" si="31"/>
        <v>1720</v>
      </c>
      <c r="H58" s="101">
        <f t="shared" si="31"/>
        <v>1740</v>
      </c>
      <c r="I58" s="101">
        <f t="shared" si="31"/>
        <v>1860</v>
      </c>
      <c r="J58" s="101">
        <f t="shared" si="31"/>
        <v>870</v>
      </c>
      <c r="K58" s="101">
        <f t="shared" si="31"/>
        <v>1670</v>
      </c>
      <c r="L58" s="101">
        <f t="shared" si="31"/>
        <v>1790</v>
      </c>
      <c r="M58" s="101">
        <f t="shared" si="31"/>
        <v>1670</v>
      </c>
      <c r="N58" s="101">
        <f t="shared" si="31"/>
        <v>1130</v>
      </c>
      <c r="O58" s="101">
        <f>SUM(C58:N58)</f>
        <v>17930</v>
      </c>
    </row>
    <row r="59" spans="1:15" x14ac:dyDescent="0.35">
      <c r="A59" s="63"/>
      <c r="B59" s="58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82" spans="5:5" x14ac:dyDescent="0.35">
      <c r="E82" s="56" t="s">
        <v>324</v>
      </c>
    </row>
  </sheetData>
  <pageMargins left="0.7" right="0.7" top="0.75" bottom="0.75" header="0.3" footer="0.3"/>
  <pageSetup paperSize="155" scale="40" orientation="landscape" horizontalDpi="4294967293" verticalDpi="4294967293" r:id="rId1"/>
  <headerFooter>
    <oddHeader>&amp;CLab para reiniciar tu negocio: recetas de gestión con Ferran Adrià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55B9-59F7-4E12-B1BD-4D89643B4927}">
  <sheetPr>
    <tabColor theme="9" tint="0.39997558519241921"/>
  </sheetPr>
  <dimension ref="B3:G22"/>
  <sheetViews>
    <sheetView zoomScaleNormal="100" workbookViewId="0">
      <selection activeCell="C84" sqref="C84"/>
    </sheetView>
  </sheetViews>
  <sheetFormatPr baseColWidth="10" defaultColWidth="11.54296875" defaultRowHeight="14.5" x14ac:dyDescent="0.35"/>
  <cols>
    <col min="1" max="1" width="11.54296875" style="2"/>
    <col min="2" max="2" width="31.453125" style="2" bestFit="1" customWidth="1"/>
    <col min="3" max="3" width="14.36328125" style="2" bestFit="1" customWidth="1"/>
    <col min="4" max="5" width="11.54296875" style="2"/>
    <col min="6" max="6" width="14.36328125" style="12" bestFit="1" customWidth="1"/>
    <col min="7" max="16384" width="11.54296875" style="2"/>
  </cols>
  <sheetData>
    <row r="3" spans="2:3" x14ac:dyDescent="0.35">
      <c r="B3" s="3" t="s">
        <v>88</v>
      </c>
      <c r="C3" s="3">
        <f>+CALENDARIO!C20</f>
        <v>224</v>
      </c>
    </row>
    <row r="4" spans="2:3" ht="3" customHeight="1" x14ac:dyDescent="0.35">
      <c r="B4" s="274"/>
      <c r="C4" s="274"/>
    </row>
    <row r="5" spans="2:3" x14ac:dyDescent="0.35">
      <c r="B5" s="3" t="s">
        <v>89</v>
      </c>
      <c r="C5" s="10">
        <f>+'CONTROL PRODUCCION'!O9</f>
        <v>45</v>
      </c>
    </row>
    <row r="6" spans="2:3" x14ac:dyDescent="0.35">
      <c r="B6" s="3" t="s">
        <v>90</v>
      </c>
      <c r="C6" s="10">
        <f>+'CONTROL PRODUCCION'!O28</f>
        <v>224</v>
      </c>
    </row>
    <row r="7" spans="2:3" x14ac:dyDescent="0.35">
      <c r="B7" s="3" t="s">
        <v>91</v>
      </c>
      <c r="C7" s="10">
        <f>+C5+C6</f>
        <v>269</v>
      </c>
    </row>
    <row r="8" spans="2:3" ht="3" customHeight="1" x14ac:dyDescent="0.35">
      <c r="B8" s="274"/>
      <c r="C8" s="274"/>
    </row>
    <row r="9" spans="2:3" x14ac:dyDescent="0.35">
      <c r="B9" s="3" t="s">
        <v>52</v>
      </c>
      <c r="C9" s="13">
        <f>+'CONTROL PRODUCCION'!C14</f>
        <v>72.75</v>
      </c>
    </row>
    <row r="10" spans="2:3" x14ac:dyDescent="0.35">
      <c r="B10" s="3" t="s">
        <v>53</v>
      </c>
      <c r="C10" s="13">
        <f>+'CONTROL PRODUCCION'!C15</f>
        <v>58.2</v>
      </c>
    </row>
    <row r="11" spans="2:3" x14ac:dyDescent="0.35">
      <c r="B11" s="3" t="s">
        <v>54</v>
      </c>
      <c r="C11" s="13">
        <f>+'CONTROL PRODUCCION'!C16</f>
        <v>14.55</v>
      </c>
    </row>
    <row r="12" spans="2:3" ht="3" customHeight="1" x14ac:dyDescent="0.35">
      <c r="B12" s="274"/>
      <c r="C12" s="274"/>
    </row>
    <row r="13" spans="2:3" x14ac:dyDescent="0.35">
      <c r="B13" s="3" t="s">
        <v>92</v>
      </c>
      <c r="C13" s="10">
        <f>+'CONTROL PRODUCCION'!O12</f>
        <v>2250</v>
      </c>
    </row>
    <row r="14" spans="2:3" x14ac:dyDescent="0.35">
      <c r="B14" s="3" t="s">
        <v>93</v>
      </c>
      <c r="C14" s="10">
        <f>+'CONTROL PRODUCCION'!O32</f>
        <v>15680</v>
      </c>
    </row>
    <row r="15" spans="2:3" x14ac:dyDescent="0.35">
      <c r="B15" s="3" t="s">
        <v>51</v>
      </c>
      <c r="C15" s="10">
        <f>+C13+C14</f>
        <v>17930</v>
      </c>
    </row>
    <row r="16" spans="2:3" ht="3" customHeight="1" x14ac:dyDescent="0.35">
      <c r="B16" s="274"/>
      <c r="C16" s="274"/>
    </row>
    <row r="17" spans="2:7" x14ac:dyDescent="0.35">
      <c r="B17" s="3" t="s">
        <v>94</v>
      </c>
      <c r="C17" s="11">
        <f>+'CONTROL PRODUCCION'!O22/'CONTROL PRODUCCION'!O9</f>
        <v>3637.5</v>
      </c>
    </row>
    <row r="18" spans="2:7" x14ac:dyDescent="0.35">
      <c r="B18" s="3" t="s">
        <v>95</v>
      </c>
      <c r="C18" s="11">
        <f>+'CONTROL PRODUCCION'!O42/'CONTROL PRODUCCION'!O28</f>
        <v>6153</v>
      </c>
    </row>
    <row r="20" spans="2:7" x14ac:dyDescent="0.35">
      <c r="B20" s="14" t="s">
        <v>0</v>
      </c>
      <c r="C20" s="15">
        <f>+C21+C22</f>
        <v>1541959.5</v>
      </c>
      <c r="G20" s="8"/>
    </row>
    <row r="21" spans="2:7" x14ac:dyDescent="0.35">
      <c r="B21" s="3" t="s">
        <v>1</v>
      </c>
      <c r="C21" s="11">
        <f>+'CONTROL PRODUCCION'!O55</f>
        <v>1095740.3999999999</v>
      </c>
      <c r="G21" s="8"/>
    </row>
    <row r="22" spans="2:7" x14ac:dyDescent="0.35">
      <c r="B22" s="3" t="s">
        <v>2</v>
      </c>
      <c r="C22" s="11">
        <f>+'CONTROL PRODUCCION'!O56</f>
        <v>446219.10000000003</v>
      </c>
      <c r="G22" s="8"/>
    </row>
  </sheetData>
  <mergeCells count="4">
    <mergeCell ref="B4:C4"/>
    <mergeCell ref="B8:C8"/>
    <mergeCell ref="B12:C12"/>
    <mergeCell ref="B16:C16"/>
  </mergeCells>
  <pageMargins left="0.7" right="0.7" top="0.75" bottom="0.75" header="0.3" footer="0.3"/>
  <pageSetup paperSize="9" orientation="portrait" horizontalDpi="4294967293" verticalDpi="4294967293" r:id="rId1"/>
  <headerFooter>
    <oddHeader>&amp;CLab para reiniciar tu negocio: recetas de gestión con Ferran Adrià</oddHeader>
    <oddFooter>&amp;C© 2020, elBullifoundation, todos los derechos reservados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9ECE6-18F2-461A-8D7D-088D83EF4344}">
  <sheetPr>
    <tabColor theme="5" tint="0.39997558519241921"/>
    <pageSetUpPr fitToPage="1"/>
  </sheetPr>
  <dimension ref="B2:P19"/>
  <sheetViews>
    <sheetView view="pageLayout" zoomScaleNormal="100" workbookViewId="0">
      <selection activeCell="E21" sqref="E21"/>
    </sheetView>
  </sheetViews>
  <sheetFormatPr baseColWidth="10" defaultColWidth="11.54296875" defaultRowHeight="14.5" x14ac:dyDescent="0.35"/>
  <cols>
    <col min="1" max="1" width="3.08984375" style="2" customWidth="1"/>
    <col min="2" max="2" width="30.54296875" style="2" customWidth="1"/>
    <col min="3" max="3" width="11.54296875" style="2"/>
    <col min="4" max="15" width="12.81640625" style="2" customWidth="1"/>
    <col min="16" max="16" width="14.08984375" style="2" bestFit="1" customWidth="1"/>
    <col min="17" max="16384" width="11.54296875" style="2"/>
  </cols>
  <sheetData>
    <row r="2" spans="2:16" x14ac:dyDescent="0.35">
      <c r="D2" s="4" t="s">
        <v>35</v>
      </c>
      <c r="E2" s="4" t="s">
        <v>36</v>
      </c>
      <c r="F2" s="4" t="s">
        <v>37</v>
      </c>
      <c r="G2" s="4" t="s">
        <v>38</v>
      </c>
      <c r="H2" s="4" t="s">
        <v>39</v>
      </c>
      <c r="I2" s="4" t="s">
        <v>40</v>
      </c>
      <c r="J2" s="4" t="s">
        <v>41</v>
      </c>
      <c r="K2" s="4" t="s">
        <v>42</v>
      </c>
      <c r="L2" s="4" t="s">
        <v>43</v>
      </c>
      <c r="M2" s="4" t="s">
        <v>44</v>
      </c>
      <c r="N2" s="4" t="s">
        <v>45</v>
      </c>
      <c r="O2" s="4" t="s">
        <v>46</v>
      </c>
      <c r="P2" s="21" t="s">
        <v>47</v>
      </c>
    </row>
    <row r="3" spans="2:16" x14ac:dyDescent="0.35">
      <c r="B3" s="42" t="s">
        <v>47</v>
      </c>
      <c r="C3" s="43">
        <v>1</v>
      </c>
      <c r="D3" s="44">
        <f>+'CONTROL PRODUCCION'!C54</f>
        <v>68805</v>
      </c>
      <c r="E3" s="44">
        <f>+'CONTROL PRODUCCION'!D54</f>
        <v>137610</v>
      </c>
      <c r="F3" s="44">
        <f>+'CONTROL PRODUCCION'!E54</f>
        <v>137610</v>
      </c>
      <c r="G3" s="44">
        <f>+'CONTROL PRODUCCION'!F54</f>
        <v>127819.5</v>
      </c>
      <c r="H3" s="44">
        <f>+'CONTROL PRODUCCION'!G54</f>
        <v>147400.5</v>
      </c>
      <c r="I3" s="44">
        <f>+'CONTROL PRODUCCION'!H54</f>
        <v>149916</v>
      </c>
      <c r="J3" s="44">
        <f>+'CONTROL PRODUCCION'!I54</f>
        <v>159706.5</v>
      </c>
      <c r="K3" s="44">
        <f>+'CONTROL PRODUCCION'!J54</f>
        <v>74958</v>
      </c>
      <c r="L3" s="44">
        <f>+'CONTROL PRODUCCION'!K54</f>
        <v>143763</v>
      </c>
      <c r="M3" s="44">
        <f>+'CONTROL PRODUCCION'!L54</f>
        <v>153553.5</v>
      </c>
      <c r="N3" s="44">
        <f>+'CONTROL PRODUCCION'!M54</f>
        <v>143763</v>
      </c>
      <c r="O3" s="44">
        <f>+'CONTROL PRODUCCION'!N54</f>
        <v>97054.5</v>
      </c>
      <c r="P3" s="44">
        <f>SUM(D3:O3)</f>
        <v>1541959.5</v>
      </c>
    </row>
    <row r="4" spans="2:16" x14ac:dyDescent="0.35">
      <c r="B4" s="45" t="s">
        <v>82</v>
      </c>
      <c r="C4" s="46">
        <f>+P4/P3</f>
        <v>0.71061555118665565</v>
      </c>
      <c r="D4" s="47">
        <f>+'CONTROL PRODUCCION'!C55</f>
        <v>48891</v>
      </c>
      <c r="E4" s="47">
        <f>+'CONTROL PRODUCCION'!D55</f>
        <v>97782</v>
      </c>
      <c r="F4" s="47">
        <f>+'CONTROL PRODUCCION'!E55</f>
        <v>97782</v>
      </c>
      <c r="G4" s="47">
        <f>+'CONTROL PRODUCCION'!F55</f>
        <v>90564.900000000009</v>
      </c>
      <c r="H4" s="47">
        <f>+'CONTROL PRODUCCION'!G55</f>
        <v>104999.1</v>
      </c>
      <c r="I4" s="47">
        <f>+'CONTROL PRODUCCION'!H55</f>
        <v>106396.2</v>
      </c>
      <c r="J4" s="47">
        <f>+'CONTROL PRODUCCION'!I55</f>
        <v>113613.3</v>
      </c>
      <c r="K4" s="47">
        <f>+'CONTROL PRODUCCION'!J55</f>
        <v>53198.1</v>
      </c>
      <c r="L4" s="47">
        <f>+'CONTROL PRODUCCION'!K55</f>
        <v>102089.1</v>
      </c>
      <c r="M4" s="47">
        <f>+'CONTROL PRODUCCION'!L55</f>
        <v>109306.2</v>
      </c>
      <c r="N4" s="47">
        <f>+'CONTROL PRODUCCION'!M55</f>
        <v>102089.1</v>
      </c>
      <c r="O4" s="47">
        <f>+'CONTROL PRODUCCION'!N55</f>
        <v>69029.399999999994</v>
      </c>
      <c r="P4" s="47">
        <f>SUM(D4:O4)</f>
        <v>1095740.3999999999</v>
      </c>
    </row>
    <row r="5" spans="2:16" x14ac:dyDescent="0.35">
      <c r="B5" s="48" t="s">
        <v>83</v>
      </c>
      <c r="C5" s="49">
        <f>+P5/P3</f>
        <v>0.28938444881334435</v>
      </c>
      <c r="D5" s="47">
        <f>+'CONTROL PRODUCCION'!C56</f>
        <v>19914</v>
      </c>
      <c r="E5" s="47">
        <f>+'CONTROL PRODUCCION'!D56</f>
        <v>39828</v>
      </c>
      <c r="F5" s="47">
        <f>+'CONTROL PRODUCCION'!E56</f>
        <v>39828</v>
      </c>
      <c r="G5" s="47">
        <f>+'CONTROL PRODUCCION'!F56</f>
        <v>37254.6</v>
      </c>
      <c r="H5" s="47">
        <f>+'CONTROL PRODUCCION'!G56</f>
        <v>42401.4</v>
      </c>
      <c r="I5" s="47">
        <f>+'CONTROL PRODUCCION'!H56</f>
        <v>43519.8</v>
      </c>
      <c r="J5" s="47">
        <f>+'CONTROL PRODUCCION'!I56</f>
        <v>46093.200000000004</v>
      </c>
      <c r="K5" s="47">
        <f>+'CONTROL PRODUCCION'!J56</f>
        <v>21759.9</v>
      </c>
      <c r="L5" s="47">
        <f>+'CONTROL PRODUCCION'!K56</f>
        <v>41673.9</v>
      </c>
      <c r="M5" s="47">
        <f>+'CONTROL PRODUCCION'!L56</f>
        <v>44247.3</v>
      </c>
      <c r="N5" s="47">
        <f>+'CONTROL PRODUCCION'!M56</f>
        <v>41673.9</v>
      </c>
      <c r="O5" s="47">
        <f>+'CONTROL PRODUCCION'!N56</f>
        <v>28025.100000000002</v>
      </c>
      <c r="P5" s="47">
        <f>SUM(D5:O5)</f>
        <v>446219.10000000003</v>
      </c>
    </row>
    <row r="6" spans="2:16" x14ac:dyDescent="0.35">
      <c r="D6" s="24"/>
    </row>
    <row r="8" spans="2:16" x14ac:dyDescent="0.35">
      <c r="D8" s="4" t="s">
        <v>35</v>
      </c>
      <c r="E8" s="4" t="s">
        <v>36</v>
      </c>
      <c r="F8" s="4" t="s">
        <v>37</v>
      </c>
      <c r="G8" s="4" t="s">
        <v>38</v>
      </c>
      <c r="H8" s="4" t="s">
        <v>39</v>
      </c>
      <c r="I8" s="4" t="s">
        <v>40</v>
      </c>
      <c r="J8" s="4" t="s">
        <v>41</v>
      </c>
      <c r="K8" s="4" t="s">
        <v>42</v>
      </c>
      <c r="L8" s="4" t="s">
        <v>43</v>
      </c>
      <c r="M8" s="4" t="s">
        <v>44</v>
      </c>
      <c r="N8" s="4" t="s">
        <v>45</v>
      </c>
      <c r="O8" s="4" t="s">
        <v>46</v>
      </c>
      <c r="P8" s="21" t="s">
        <v>47</v>
      </c>
    </row>
    <row r="9" spans="2:16" x14ac:dyDescent="0.35">
      <c r="B9" s="22" t="s">
        <v>3</v>
      </c>
      <c r="C9" s="25">
        <f>+P9/P3</f>
        <v>-0.31883728395590161</v>
      </c>
      <c r="D9" s="23">
        <f>+D10</f>
        <v>-21938.013000000003</v>
      </c>
      <c r="E9" s="23">
        <f t="shared" ref="E9:P9" si="0">+E10</f>
        <v>-43876.026000000005</v>
      </c>
      <c r="F9" s="23">
        <f t="shared" si="0"/>
        <v>-43876.026000000005</v>
      </c>
      <c r="G9" s="23">
        <f t="shared" si="0"/>
        <v>-40791.47370000001</v>
      </c>
      <c r="H9" s="23">
        <f t="shared" si="0"/>
        <v>-46960.578300000008</v>
      </c>
      <c r="I9" s="23">
        <f t="shared" si="0"/>
        <v>-47818.253100000009</v>
      </c>
      <c r="J9" s="23">
        <f t="shared" si="0"/>
        <v>-50902.805400000005</v>
      </c>
      <c r="K9" s="23">
        <f t="shared" si="0"/>
        <v>-23909.126550000004</v>
      </c>
      <c r="L9" s="23">
        <f t="shared" si="0"/>
        <v>-45847.139550000007</v>
      </c>
      <c r="M9" s="23">
        <f t="shared" si="0"/>
        <v>-48931.691850000003</v>
      </c>
      <c r="N9" s="23">
        <f t="shared" si="0"/>
        <v>-45847.139550000007</v>
      </c>
      <c r="O9" s="23">
        <f t="shared" si="0"/>
        <v>-30935.905949999997</v>
      </c>
      <c r="P9" s="23">
        <f t="shared" si="0"/>
        <v>-491634.17895000003</v>
      </c>
    </row>
    <row r="10" spans="2:16" x14ac:dyDescent="0.35">
      <c r="B10" s="17" t="s">
        <v>6</v>
      </c>
      <c r="C10" s="18">
        <f>+P10/'CONTROL PRODUCCION'!O54</f>
        <v>-0.31883728395590161</v>
      </c>
      <c r="D10" s="19">
        <f>SUM(D11:D14)</f>
        <v>-21938.013000000003</v>
      </c>
      <c r="E10" s="19">
        <f t="shared" ref="E10:O10" si="1">SUM(E11:E14)</f>
        <v>-43876.026000000005</v>
      </c>
      <c r="F10" s="19">
        <f t="shared" si="1"/>
        <v>-43876.026000000005</v>
      </c>
      <c r="G10" s="19">
        <f t="shared" si="1"/>
        <v>-40791.47370000001</v>
      </c>
      <c r="H10" s="19">
        <f t="shared" si="1"/>
        <v>-46960.578300000008</v>
      </c>
      <c r="I10" s="19">
        <f t="shared" si="1"/>
        <v>-47818.253100000009</v>
      </c>
      <c r="J10" s="19">
        <f t="shared" si="1"/>
        <v>-50902.805400000005</v>
      </c>
      <c r="K10" s="19">
        <f t="shared" si="1"/>
        <v>-23909.126550000004</v>
      </c>
      <c r="L10" s="19">
        <f t="shared" si="1"/>
        <v>-45847.139550000007</v>
      </c>
      <c r="M10" s="19">
        <f t="shared" si="1"/>
        <v>-48931.691850000003</v>
      </c>
      <c r="N10" s="19">
        <f t="shared" si="1"/>
        <v>-45847.139550000007</v>
      </c>
      <c r="O10" s="19">
        <f t="shared" si="1"/>
        <v>-30935.905949999997</v>
      </c>
      <c r="P10" s="20">
        <f>SUM(D10:O10)</f>
        <v>-491634.17895000003</v>
      </c>
    </row>
    <row r="11" spans="2:16" x14ac:dyDescent="0.35">
      <c r="B11" s="3" t="s">
        <v>210</v>
      </c>
      <c r="C11" s="9">
        <v>-0.27010000000000001</v>
      </c>
      <c r="D11" s="11">
        <f>+D4*$C$11</f>
        <v>-13205.4591</v>
      </c>
      <c r="E11" s="11">
        <f t="shared" ref="E11:O11" si="2">+E4*$C$11</f>
        <v>-26410.9182</v>
      </c>
      <c r="F11" s="11">
        <f t="shared" si="2"/>
        <v>-26410.9182</v>
      </c>
      <c r="G11" s="11">
        <f t="shared" si="2"/>
        <v>-24461.579490000004</v>
      </c>
      <c r="H11" s="11">
        <f t="shared" si="2"/>
        <v>-28360.256910000004</v>
      </c>
      <c r="I11" s="11">
        <f t="shared" si="2"/>
        <v>-28737.61362</v>
      </c>
      <c r="J11" s="11">
        <f t="shared" si="2"/>
        <v>-30686.95233</v>
      </c>
      <c r="K11" s="11">
        <f t="shared" si="2"/>
        <v>-14368.80681</v>
      </c>
      <c r="L11" s="11">
        <f t="shared" si="2"/>
        <v>-27574.265910000002</v>
      </c>
      <c r="M11" s="11">
        <f t="shared" si="2"/>
        <v>-29523.604619999998</v>
      </c>
      <c r="N11" s="11">
        <f t="shared" si="2"/>
        <v>-27574.265910000002</v>
      </c>
      <c r="O11" s="11">
        <f t="shared" si="2"/>
        <v>-18644.840939999998</v>
      </c>
      <c r="P11" s="11">
        <f>SUM(D11:O11)</f>
        <v>-295959.48204000003</v>
      </c>
    </row>
    <row r="12" spans="2:16" x14ac:dyDescent="0.35">
      <c r="B12" s="3" t="s">
        <v>211</v>
      </c>
      <c r="C12" s="9">
        <v>-0.41260000000000002</v>
      </c>
      <c r="D12" s="11">
        <f>+D5*$C$12</f>
        <v>-8216.5164000000004</v>
      </c>
      <c r="E12" s="11">
        <f t="shared" ref="E12:O12" si="3">+E5*$C$12</f>
        <v>-16433.032800000001</v>
      </c>
      <c r="F12" s="11">
        <f t="shared" si="3"/>
        <v>-16433.032800000001</v>
      </c>
      <c r="G12" s="11">
        <f t="shared" si="3"/>
        <v>-15371.247960000001</v>
      </c>
      <c r="H12" s="11">
        <f t="shared" si="3"/>
        <v>-17494.817640000001</v>
      </c>
      <c r="I12" s="11">
        <f t="shared" si="3"/>
        <v>-17956.269480000003</v>
      </c>
      <c r="J12" s="11">
        <f t="shared" si="3"/>
        <v>-19018.054320000003</v>
      </c>
      <c r="K12" s="11">
        <f t="shared" si="3"/>
        <v>-8978.1347400000013</v>
      </c>
      <c r="L12" s="11">
        <f t="shared" si="3"/>
        <v>-17194.651140000002</v>
      </c>
      <c r="M12" s="11">
        <f t="shared" si="3"/>
        <v>-18256.435980000002</v>
      </c>
      <c r="N12" s="11">
        <f t="shared" si="3"/>
        <v>-17194.651140000002</v>
      </c>
      <c r="O12" s="11">
        <f t="shared" si="3"/>
        <v>-11563.156260000002</v>
      </c>
      <c r="P12" s="11">
        <f t="shared" ref="P12:P14" si="4">SUM(D12:O12)</f>
        <v>-184110.00066000002</v>
      </c>
    </row>
    <row r="13" spans="2:16" x14ac:dyDescent="0.35">
      <c r="B13" s="17" t="s">
        <v>4</v>
      </c>
      <c r="C13" s="18">
        <v>-5.0000000000000001E-3</v>
      </c>
      <c r="D13" s="19">
        <f>+D3*$C$13</f>
        <v>-344.02500000000003</v>
      </c>
      <c r="E13" s="19">
        <f t="shared" ref="E13:O13" si="5">+E3*$C$13</f>
        <v>-688.05000000000007</v>
      </c>
      <c r="F13" s="19">
        <f t="shared" si="5"/>
        <v>-688.05000000000007</v>
      </c>
      <c r="G13" s="19">
        <f t="shared" si="5"/>
        <v>-639.09749999999997</v>
      </c>
      <c r="H13" s="19">
        <f t="shared" si="5"/>
        <v>-737.00250000000005</v>
      </c>
      <c r="I13" s="19">
        <f t="shared" si="5"/>
        <v>-749.58</v>
      </c>
      <c r="J13" s="19">
        <f t="shared" si="5"/>
        <v>-798.53250000000003</v>
      </c>
      <c r="K13" s="19">
        <f t="shared" si="5"/>
        <v>-374.79</v>
      </c>
      <c r="L13" s="19">
        <f t="shared" si="5"/>
        <v>-718.81500000000005</v>
      </c>
      <c r="M13" s="19">
        <f t="shared" si="5"/>
        <v>-767.76750000000004</v>
      </c>
      <c r="N13" s="19">
        <f t="shared" si="5"/>
        <v>-718.81500000000005</v>
      </c>
      <c r="O13" s="19">
        <f t="shared" si="5"/>
        <v>-485.27250000000004</v>
      </c>
      <c r="P13" s="19">
        <f t="shared" si="4"/>
        <v>-7709.7974999999997</v>
      </c>
    </row>
    <row r="14" spans="2:16" x14ac:dyDescent="0.35">
      <c r="B14" s="17" t="s">
        <v>5</v>
      </c>
      <c r="C14" s="18">
        <v>-2.5000000000000001E-3</v>
      </c>
      <c r="D14" s="19">
        <f>+D3*$C$14</f>
        <v>-172.01250000000002</v>
      </c>
      <c r="E14" s="19">
        <f t="shared" ref="E14:O14" si="6">+E3*$C$14</f>
        <v>-344.02500000000003</v>
      </c>
      <c r="F14" s="19">
        <f t="shared" si="6"/>
        <v>-344.02500000000003</v>
      </c>
      <c r="G14" s="19">
        <f t="shared" si="6"/>
        <v>-319.54874999999998</v>
      </c>
      <c r="H14" s="19">
        <f t="shared" si="6"/>
        <v>-368.50125000000003</v>
      </c>
      <c r="I14" s="19">
        <f t="shared" si="6"/>
        <v>-374.79</v>
      </c>
      <c r="J14" s="19">
        <f t="shared" si="6"/>
        <v>-399.26625000000001</v>
      </c>
      <c r="K14" s="19">
        <f t="shared" si="6"/>
        <v>-187.39500000000001</v>
      </c>
      <c r="L14" s="19">
        <f t="shared" si="6"/>
        <v>-359.40750000000003</v>
      </c>
      <c r="M14" s="19">
        <f t="shared" si="6"/>
        <v>-383.88375000000002</v>
      </c>
      <c r="N14" s="19">
        <f t="shared" si="6"/>
        <v>-359.40750000000003</v>
      </c>
      <c r="O14" s="19">
        <f t="shared" si="6"/>
        <v>-242.63625000000002</v>
      </c>
      <c r="P14" s="19">
        <f t="shared" si="4"/>
        <v>-3854.8987499999998</v>
      </c>
    </row>
    <row r="16" spans="2:16" x14ac:dyDescent="0.35">
      <c r="B16" s="2" t="s">
        <v>199</v>
      </c>
    </row>
    <row r="17" spans="2:2" x14ac:dyDescent="0.35">
      <c r="B17" s="2" t="s">
        <v>200</v>
      </c>
    </row>
    <row r="18" spans="2:2" x14ac:dyDescent="0.35">
      <c r="B18" s="2" t="s">
        <v>201</v>
      </c>
    </row>
    <row r="19" spans="2:2" x14ac:dyDescent="0.35">
      <c r="B19" s="2" t="s">
        <v>202</v>
      </c>
    </row>
  </sheetData>
  <pageMargins left="0.7" right="0.7" top="0.75" bottom="0.75" header="0.3" footer="0.3"/>
  <pageSetup paperSize="155" scale="61" orientation="landscape" horizontalDpi="4294967293" verticalDpi="4294967293" r:id="rId1"/>
  <headerFooter>
    <oddHeader>&amp;CLab para reiniciar tu negocio: recetas de gestión con Ferran Adrià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091F-820B-44DE-BBCF-011496307809}">
  <sheetPr>
    <tabColor theme="5" tint="0.39997558519241921"/>
    <pageSetUpPr fitToPage="1"/>
  </sheetPr>
  <dimension ref="A2:V51"/>
  <sheetViews>
    <sheetView workbookViewId="0">
      <pane xSplit="1" ySplit="4" topLeftCell="B36" activePane="bottomRight" state="frozen"/>
      <selection pane="topRight" activeCell="B1" sqref="B1"/>
      <selection pane="bottomLeft" activeCell="A5" sqref="A5"/>
      <selection pane="bottomRight" sqref="A1:B1"/>
    </sheetView>
  </sheetViews>
  <sheetFormatPr baseColWidth="10" defaultRowHeight="14.5" x14ac:dyDescent="0.35"/>
  <cols>
    <col min="1" max="1" width="25.26953125" customWidth="1"/>
    <col min="2" max="14" width="12.81640625" customWidth="1"/>
    <col min="15" max="15" width="5.81640625" customWidth="1"/>
    <col min="16" max="16" width="12.6328125" bestFit="1" customWidth="1"/>
    <col min="17" max="17" width="14.54296875" bestFit="1" customWidth="1"/>
    <col min="18" max="18" width="14" bestFit="1" customWidth="1"/>
    <col min="19" max="19" width="12.81640625" bestFit="1" customWidth="1"/>
    <col min="20" max="20" width="5.81640625" customWidth="1"/>
    <col min="21" max="21" width="13.90625" bestFit="1" customWidth="1"/>
  </cols>
  <sheetData>
    <row r="2" spans="1:22" x14ac:dyDescent="0.35">
      <c r="A2" s="31" t="s">
        <v>127</v>
      </c>
      <c r="P2" s="31" t="s">
        <v>128</v>
      </c>
      <c r="U2" s="31" t="s">
        <v>119</v>
      </c>
    </row>
    <row r="3" spans="1:22" x14ac:dyDescent="0.35">
      <c r="B3" s="32" t="s">
        <v>35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2" t="s">
        <v>47</v>
      </c>
    </row>
    <row r="4" spans="1:22" x14ac:dyDescent="0.35">
      <c r="U4" s="22" t="s">
        <v>116</v>
      </c>
      <c r="V4" s="22">
        <f>SUM(V5:V8)</f>
        <v>7</v>
      </c>
    </row>
    <row r="5" spans="1:22" x14ac:dyDescent="0.35">
      <c r="A5" s="140" t="s">
        <v>100</v>
      </c>
      <c r="B5" s="151">
        <f t="shared" ref="B5:M5" si="0">SUM(B6:B14)</f>
        <v>22884.26</v>
      </c>
      <c r="C5" s="151">
        <f t="shared" si="0"/>
        <v>22884.26</v>
      </c>
      <c r="D5" s="151">
        <f t="shared" si="0"/>
        <v>22884.26</v>
      </c>
      <c r="E5" s="151">
        <f t="shared" si="0"/>
        <v>22884.26</v>
      </c>
      <c r="F5" s="151">
        <f t="shared" si="0"/>
        <v>22884.26</v>
      </c>
      <c r="G5" s="151">
        <f t="shared" si="0"/>
        <v>22884.26</v>
      </c>
      <c r="H5" s="151">
        <f t="shared" si="0"/>
        <v>22884.26</v>
      </c>
      <c r="I5" s="151">
        <f t="shared" si="0"/>
        <v>22884.26</v>
      </c>
      <c r="J5" s="151">
        <f t="shared" si="0"/>
        <v>22884.26</v>
      </c>
      <c r="K5" s="151">
        <f t="shared" si="0"/>
        <v>22884.26</v>
      </c>
      <c r="L5" s="151">
        <f t="shared" si="0"/>
        <v>22884.26</v>
      </c>
      <c r="M5" s="151">
        <f t="shared" si="0"/>
        <v>22884.26</v>
      </c>
      <c r="N5" s="151">
        <f>SUM(B5:M5)</f>
        <v>274611.12000000005</v>
      </c>
      <c r="Q5" s="26" t="s">
        <v>105</v>
      </c>
      <c r="R5" s="26" t="s">
        <v>106</v>
      </c>
      <c r="S5" s="26" t="s">
        <v>107</v>
      </c>
      <c r="U5" s="1" t="s">
        <v>101</v>
      </c>
      <c r="V5" s="1">
        <v>1</v>
      </c>
    </row>
    <row r="6" spans="1:22" x14ac:dyDescent="0.35">
      <c r="A6" s="1" t="s">
        <v>101</v>
      </c>
      <c r="B6" s="30">
        <f t="shared" ref="B6:B14" si="1">+Q6</f>
        <v>3429.79</v>
      </c>
      <c r="C6" s="30">
        <f>+B6</f>
        <v>3429.79</v>
      </c>
      <c r="D6" s="30">
        <f t="shared" ref="D6:M6" si="2">+C6</f>
        <v>3429.79</v>
      </c>
      <c r="E6" s="30">
        <f t="shared" si="2"/>
        <v>3429.79</v>
      </c>
      <c r="F6" s="30">
        <f t="shared" si="2"/>
        <v>3429.79</v>
      </c>
      <c r="G6" s="30">
        <f t="shared" si="2"/>
        <v>3429.79</v>
      </c>
      <c r="H6" s="30">
        <f t="shared" si="2"/>
        <v>3429.79</v>
      </c>
      <c r="I6" s="30">
        <f t="shared" si="2"/>
        <v>3429.79</v>
      </c>
      <c r="J6" s="30">
        <f t="shared" si="2"/>
        <v>3429.79</v>
      </c>
      <c r="K6" s="30">
        <f t="shared" si="2"/>
        <v>3429.79</v>
      </c>
      <c r="L6" s="30">
        <f t="shared" si="2"/>
        <v>3429.79</v>
      </c>
      <c r="M6" s="30">
        <f t="shared" si="2"/>
        <v>3429.79</v>
      </c>
      <c r="N6" s="30">
        <f>SUM(B6:M6)</f>
        <v>41157.480000000003</v>
      </c>
      <c r="P6" s="1" t="s">
        <v>101</v>
      </c>
      <c r="Q6" s="27">
        <v>3429.79</v>
      </c>
      <c r="R6" s="27">
        <v>2607.2199999999998</v>
      </c>
      <c r="S6" s="27">
        <v>2000</v>
      </c>
      <c r="U6" s="1" t="s">
        <v>102</v>
      </c>
      <c r="V6" s="1">
        <v>1</v>
      </c>
    </row>
    <row r="7" spans="1:22" x14ac:dyDescent="0.35">
      <c r="A7" s="1" t="s">
        <v>102</v>
      </c>
      <c r="B7" s="30">
        <f t="shared" si="1"/>
        <v>3125.54</v>
      </c>
      <c r="C7" s="30">
        <f t="shared" ref="C7:M14" si="3">+B7</f>
        <v>3125.54</v>
      </c>
      <c r="D7" s="30">
        <f t="shared" si="3"/>
        <v>3125.54</v>
      </c>
      <c r="E7" s="30">
        <f t="shared" si="3"/>
        <v>3125.54</v>
      </c>
      <c r="F7" s="30">
        <f t="shared" si="3"/>
        <v>3125.54</v>
      </c>
      <c r="G7" s="30">
        <f t="shared" si="3"/>
        <v>3125.54</v>
      </c>
      <c r="H7" s="30">
        <f t="shared" si="3"/>
        <v>3125.54</v>
      </c>
      <c r="I7" s="30">
        <f t="shared" si="3"/>
        <v>3125.54</v>
      </c>
      <c r="J7" s="30">
        <f t="shared" si="3"/>
        <v>3125.54</v>
      </c>
      <c r="K7" s="30">
        <f t="shared" si="3"/>
        <v>3125.54</v>
      </c>
      <c r="L7" s="30">
        <f t="shared" si="3"/>
        <v>3125.54</v>
      </c>
      <c r="M7" s="30">
        <f t="shared" si="3"/>
        <v>3125.54</v>
      </c>
      <c r="N7" s="30">
        <f t="shared" ref="N7:N14" si="4">SUM(B7:M7)</f>
        <v>37506.480000000003</v>
      </c>
      <c r="P7" s="1" t="s">
        <v>102</v>
      </c>
      <c r="Q7" s="27">
        <v>3125.54</v>
      </c>
      <c r="R7" s="27">
        <v>2378.65</v>
      </c>
      <c r="S7" s="27">
        <v>1800</v>
      </c>
      <c r="U7" s="1" t="s">
        <v>103</v>
      </c>
      <c r="V7" s="1">
        <v>4</v>
      </c>
    </row>
    <row r="8" spans="1:22" x14ac:dyDescent="0.35">
      <c r="A8" s="1" t="s">
        <v>103</v>
      </c>
      <c r="B8" s="30">
        <f t="shared" si="1"/>
        <v>2345.14</v>
      </c>
      <c r="C8" s="30">
        <f t="shared" si="3"/>
        <v>2345.14</v>
      </c>
      <c r="D8" s="30">
        <f t="shared" si="3"/>
        <v>2345.14</v>
      </c>
      <c r="E8" s="30">
        <f t="shared" si="3"/>
        <v>2345.14</v>
      </c>
      <c r="F8" s="30">
        <f t="shared" si="3"/>
        <v>2345.14</v>
      </c>
      <c r="G8" s="30">
        <f t="shared" si="3"/>
        <v>2345.14</v>
      </c>
      <c r="H8" s="30">
        <f t="shared" si="3"/>
        <v>2345.14</v>
      </c>
      <c r="I8" s="30">
        <f t="shared" si="3"/>
        <v>2345.14</v>
      </c>
      <c r="J8" s="30">
        <f t="shared" si="3"/>
        <v>2345.14</v>
      </c>
      <c r="K8" s="30">
        <f t="shared" si="3"/>
        <v>2345.14</v>
      </c>
      <c r="L8" s="30">
        <f t="shared" si="3"/>
        <v>2345.14</v>
      </c>
      <c r="M8" s="30">
        <f t="shared" si="3"/>
        <v>2345.14</v>
      </c>
      <c r="N8" s="30">
        <f t="shared" si="4"/>
        <v>28141.679999999997</v>
      </c>
      <c r="P8" s="1" t="s">
        <v>103</v>
      </c>
      <c r="Q8" s="27">
        <v>2345.14</v>
      </c>
      <c r="R8" s="27">
        <v>1784.73</v>
      </c>
      <c r="S8" s="27">
        <v>1400</v>
      </c>
      <c r="U8" s="39" t="s">
        <v>104</v>
      </c>
      <c r="V8" s="1">
        <v>1</v>
      </c>
    </row>
    <row r="9" spans="1:22" x14ac:dyDescent="0.35">
      <c r="A9" s="1" t="s">
        <v>103</v>
      </c>
      <c r="B9" s="30">
        <f t="shared" si="1"/>
        <v>2345.14</v>
      </c>
      <c r="C9" s="30">
        <f t="shared" si="3"/>
        <v>2345.14</v>
      </c>
      <c r="D9" s="30">
        <f t="shared" si="3"/>
        <v>2345.14</v>
      </c>
      <c r="E9" s="30">
        <f t="shared" si="3"/>
        <v>2345.14</v>
      </c>
      <c r="F9" s="30">
        <f t="shared" si="3"/>
        <v>2345.14</v>
      </c>
      <c r="G9" s="30">
        <f t="shared" si="3"/>
        <v>2345.14</v>
      </c>
      <c r="H9" s="30">
        <f t="shared" si="3"/>
        <v>2345.14</v>
      </c>
      <c r="I9" s="30">
        <f t="shared" si="3"/>
        <v>2345.14</v>
      </c>
      <c r="J9" s="30">
        <f t="shared" si="3"/>
        <v>2345.14</v>
      </c>
      <c r="K9" s="30">
        <f t="shared" si="3"/>
        <v>2345.14</v>
      </c>
      <c r="L9" s="30">
        <f t="shared" si="3"/>
        <v>2345.14</v>
      </c>
      <c r="M9" s="30">
        <f t="shared" si="3"/>
        <v>2345.14</v>
      </c>
      <c r="N9" s="30">
        <f t="shared" si="4"/>
        <v>28141.679999999997</v>
      </c>
      <c r="P9" s="1" t="s">
        <v>103</v>
      </c>
      <c r="Q9" s="27">
        <v>2345.14</v>
      </c>
      <c r="R9" s="27">
        <v>1784.73</v>
      </c>
      <c r="S9" s="27">
        <v>1400</v>
      </c>
      <c r="U9" s="37" t="s">
        <v>117</v>
      </c>
      <c r="V9" s="37">
        <f>SUM(V10:V14)</f>
        <v>3</v>
      </c>
    </row>
    <row r="10" spans="1:22" x14ac:dyDescent="0.35">
      <c r="A10" s="1" t="s">
        <v>103</v>
      </c>
      <c r="B10" s="30">
        <f t="shared" si="1"/>
        <v>2345.14</v>
      </c>
      <c r="C10" s="30">
        <f t="shared" si="3"/>
        <v>2345.14</v>
      </c>
      <c r="D10" s="30">
        <f t="shared" si="3"/>
        <v>2345.14</v>
      </c>
      <c r="E10" s="30">
        <f t="shared" si="3"/>
        <v>2345.14</v>
      </c>
      <c r="F10" s="30">
        <f t="shared" si="3"/>
        <v>2345.14</v>
      </c>
      <c r="G10" s="30">
        <f t="shared" si="3"/>
        <v>2345.14</v>
      </c>
      <c r="H10" s="30">
        <f t="shared" si="3"/>
        <v>2345.14</v>
      </c>
      <c r="I10" s="30">
        <f t="shared" si="3"/>
        <v>2345.14</v>
      </c>
      <c r="J10" s="30">
        <f t="shared" si="3"/>
        <v>2345.14</v>
      </c>
      <c r="K10" s="30">
        <f t="shared" si="3"/>
        <v>2345.14</v>
      </c>
      <c r="L10" s="30">
        <f t="shared" si="3"/>
        <v>2345.14</v>
      </c>
      <c r="M10" s="30">
        <f t="shared" si="3"/>
        <v>2345.14</v>
      </c>
      <c r="N10" s="30">
        <f t="shared" si="4"/>
        <v>28141.679999999997</v>
      </c>
      <c r="P10" s="1" t="s">
        <v>103</v>
      </c>
      <c r="Q10" s="27">
        <v>2345.14</v>
      </c>
      <c r="R10" s="27">
        <v>1784.73</v>
      </c>
      <c r="S10" s="27">
        <v>1400</v>
      </c>
      <c r="U10" s="1" t="s">
        <v>109</v>
      </c>
      <c r="V10" s="1">
        <v>1</v>
      </c>
    </row>
    <row r="11" spans="1:22" x14ac:dyDescent="0.35">
      <c r="A11" s="1" t="s">
        <v>103</v>
      </c>
      <c r="B11" s="30">
        <f t="shared" ref="B11:B13" si="5">+Q11</f>
        <v>2345.14</v>
      </c>
      <c r="C11" s="30">
        <f t="shared" ref="C11:C13" si="6">+B11</f>
        <v>2345.14</v>
      </c>
      <c r="D11" s="30">
        <f t="shared" ref="D11:D13" si="7">+C11</f>
        <v>2345.14</v>
      </c>
      <c r="E11" s="30">
        <f t="shared" ref="E11:E13" si="8">+D11</f>
        <v>2345.14</v>
      </c>
      <c r="F11" s="30">
        <f t="shared" ref="F11:F13" si="9">+E11</f>
        <v>2345.14</v>
      </c>
      <c r="G11" s="30">
        <f t="shared" ref="G11:G13" si="10">+F11</f>
        <v>2345.14</v>
      </c>
      <c r="H11" s="30">
        <f t="shared" ref="H11:H13" si="11">+G11</f>
        <v>2345.14</v>
      </c>
      <c r="I11" s="30">
        <f t="shared" ref="I11:I13" si="12">+H11</f>
        <v>2345.14</v>
      </c>
      <c r="J11" s="30">
        <f t="shared" ref="J11:J13" si="13">+I11</f>
        <v>2345.14</v>
      </c>
      <c r="K11" s="30">
        <f t="shared" ref="K11:K13" si="14">+J11</f>
        <v>2345.14</v>
      </c>
      <c r="L11" s="30">
        <f t="shared" ref="L11:L13" si="15">+K11</f>
        <v>2345.14</v>
      </c>
      <c r="M11" s="30">
        <f t="shared" ref="M11:M13" si="16">+L11</f>
        <v>2345.14</v>
      </c>
      <c r="N11" s="30">
        <f t="shared" ref="N11:N13" si="17">SUM(B11:M11)</f>
        <v>28141.679999999997</v>
      </c>
      <c r="P11" s="1" t="s">
        <v>103</v>
      </c>
      <c r="Q11" s="27">
        <v>2345.14</v>
      </c>
      <c r="R11" s="27">
        <v>1784.73</v>
      </c>
      <c r="S11" s="27">
        <v>1400</v>
      </c>
      <c r="U11" s="1"/>
      <c r="V11" s="1"/>
    </row>
    <row r="12" spans="1:22" x14ac:dyDescent="0.35">
      <c r="A12" s="1" t="s">
        <v>103</v>
      </c>
      <c r="B12" s="30">
        <f t="shared" si="5"/>
        <v>2345.14</v>
      </c>
      <c r="C12" s="30">
        <f t="shared" si="6"/>
        <v>2345.14</v>
      </c>
      <c r="D12" s="30">
        <f t="shared" si="7"/>
        <v>2345.14</v>
      </c>
      <c r="E12" s="30">
        <f t="shared" si="8"/>
        <v>2345.14</v>
      </c>
      <c r="F12" s="30">
        <f t="shared" si="9"/>
        <v>2345.14</v>
      </c>
      <c r="G12" s="30">
        <f t="shared" si="10"/>
        <v>2345.14</v>
      </c>
      <c r="H12" s="30">
        <f t="shared" si="11"/>
        <v>2345.14</v>
      </c>
      <c r="I12" s="30">
        <f t="shared" si="12"/>
        <v>2345.14</v>
      </c>
      <c r="J12" s="30">
        <f t="shared" si="13"/>
        <v>2345.14</v>
      </c>
      <c r="K12" s="30">
        <f t="shared" si="14"/>
        <v>2345.14</v>
      </c>
      <c r="L12" s="30">
        <f t="shared" si="15"/>
        <v>2345.14</v>
      </c>
      <c r="M12" s="30">
        <f t="shared" si="16"/>
        <v>2345.14</v>
      </c>
      <c r="N12" s="30">
        <f t="shared" si="17"/>
        <v>28141.679999999997</v>
      </c>
      <c r="P12" s="1" t="s">
        <v>103</v>
      </c>
      <c r="Q12" s="27">
        <v>2345.14</v>
      </c>
      <c r="R12" s="27">
        <v>1784.73</v>
      </c>
      <c r="S12" s="27">
        <v>1400</v>
      </c>
      <c r="U12" s="1"/>
      <c r="V12" s="1"/>
    </row>
    <row r="13" spans="1:22" x14ac:dyDescent="0.35">
      <c r="A13" s="1" t="s">
        <v>103</v>
      </c>
      <c r="B13" s="30">
        <f t="shared" si="5"/>
        <v>2345.14</v>
      </c>
      <c r="C13" s="30">
        <f t="shared" si="6"/>
        <v>2345.14</v>
      </c>
      <c r="D13" s="30">
        <f t="shared" si="7"/>
        <v>2345.14</v>
      </c>
      <c r="E13" s="30">
        <f t="shared" si="8"/>
        <v>2345.14</v>
      </c>
      <c r="F13" s="30">
        <f t="shared" si="9"/>
        <v>2345.14</v>
      </c>
      <c r="G13" s="30">
        <f t="shared" si="10"/>
        <v>2345.14</v>
      </c>
      <c r="H13" s="30">
        <f t="shared" si="11"/>
        <v>2345.14</v>
      </c>
      <c r="I13" s="30">
        <f t="shared" si="12"/>
        <v>2345.14</v>
      </c>
      <c r="J13" s="30">
        <f t="shared" si="13"/>
        <v>2345.14</v>
      </c>
      <c r="K13" s="30">
        <f t="shared" si="14"/>
        <v>2345.14</v>
      </c>
      <c r="L13" s="30">
        <f t="shared" si="15"/>
        <v>2345.14</v>
      </c>
      <c r="M13" s="30">
        <f t="shared" si="16"/>
        <v>2345.14</v>
      </c>
      <c r="N13" s="30">
        <f t="shared" si="17"/>
        <v>28141.679999999997</v>
      </c>
      <c r="P13" s="1" t="s">
        <v>103</v>
      </c>
      <c r="Q13" s="27">
        <v>2345.14</v>
      </c>
      <c r="R13" s="27">
        <v>1784.73</v>
      </c>
      <c r="S13" s="27">
        <v>1400</v>
      </c>
      <c r="U13" s="1"/>
      <c r="V13" s="1"/>
    </row>
    <row r="14" spans="1:22" x14ac:dyDescent="0.35">
      <c r="A14" s="1" t="s">
        <v>104</v>
      </c>
      <c r="B14" s="30">
        <f t="shared" si="1"/>
        <v>2258.09</v>
      </c>
      <c r="C14" s="30">
        <f t="shared" si="3"/>
        <v>2258.09</v>
      </c>
      <c r="D14" s="30">
        <f t="shared" si="3"/>
        <v>2258.09</v>
      </c>
      <c r="E14" s="30">
        <f t="shared" si="3"/>
        <v>2258.09</v>
      </c>
      <c r="F14" s="30">
        <f t="shared" si="3"/>
        <v>2258.09</v>
      </c>
      <c r="G14" s="30">
        <f t="shared" si="3"/>
        <v>2258.09</v>
      </c>
      <c r="H14" s="30">
        <f t="shared" si="3"/>
        <v>2258.09</v>
      </c>
      <c r="I14" s="30">
        <f t="shared" si="3"/>
        <v>2258.09</v>
      </c>
      <c r="J14" s="30">
        <f t="shared" si="3"/>
        <v>2258.09</v>
      </c>
      <c r="K14" s="30">
        <f t="shared" si="3"/>
        <v>2258.09</v>
      </c>
      <c r="L14" s="30">
        <f t="shared" si="3"/>
        <v>2258.09</v>
      </c>
      <c r="M14" s="30">
        <f t="shared" si="3"/>
        <v>2258.09</v>
      </c>
      <c r="N14" s="30">
        <f t="shared" si="4"/>
        <v>27097.08</v>
      </c>
      <c r="P14" s="1" t="s">
        <v>104</v>
      </c>
      <c r="Q14" s="27">
        <v>2258.09</v>
      </c>
      <c r="R14" s="27">
        <v>1718.49</v>
      </c>
      <c r="S14" s="27">
        <v>1352.86</v>
      </c>
      <c r="U14" s="1" t="s">
        <v>111</v>
      </c>
      <c r="V14" s="1">
        <v>2</v>
      </c>
    </row>
    <row r="15" spans="1:22" x14ac:dyDescent="0.35">
      <c r="U15" s="36" t="s">
        <v>118</v>
      </c>
      <c r="V15" s="36">
        <f>+V16</f>
        <v>1</v>
      </c>
    </row>
    <row r="16" spans="1:22" x14ac:dyDescent="0.35">
      <c r="A16" s="140" t="s">
        <v>108</v>
      </c>
      <c r="B16" s="151">
        <f t="shared" ref="B16:M16" si="18">SUM(B17:B24)</f>
        <v>19920.989999999998</v>
      </c>
      <c r="C16" s="151">
        <f t="shared" si="18"/>
        <v>19920.989999999998</v>
      </c>
      <c r="D16" s="151">
        <f t="shared" si="18"/>
        <v>19920.989999999998</v>
      </c>
      <c r="E16" s="151">
        <f t="shared" si="18"/>
        <v>19920.989999999998</v>
      </c>
      <c r="F16" s="151">
        <f t="shared" si="18"/>
        <v>19920.989999999998</v>
      </c>
      <c r="G16" s="151">
        <f t="shared" si="18"/>
        <v>19920.989999999998</v>
      </c>
      <c r="H16" s="151">
        <f t="shared" si="18"/>
        <v>19920.989999999998</v>
      </c>
      <c r="I16" s="151">
        <f t="shared" si="18"/>
        <v>19920.989999999998</v>
      </c>
      <c r="J16" s="151">
        <f t="shared" si="18"/>
        <v>19920.989999999998</v>
      </c>
      <c r="K16" s="151">
        <f t="shared" si="18"/>
        <v>19920.989999999998</v>
      </c>
      <c r="L16" s="151">
        <f t="shared" si="18"/>
        <v>19920.989999999998</v>
      </c>
      <c r="M16" s="151">
        <f t="shared" si="18"/>
        <v>19920.989999999998</v>
      </c>
      <c r="N16" s="151">
        <f>SUM(B16:M16)</f>
        <v>239051.87999999992</v>
      </c>
      <c r="Q16" s="28" t="s">
        <v>105</v>
      </c>
      <c r="R16" s="28" t="s">
        <v>106</v>
      </c>
      <c r="S16" s="28" t="s">
        <v>107</v>
      </c>
      <c r="U16" s="39" t="s">
        <v>113</v>
      </c>
      <c r="V16" s="1">
        <v>1</v>
      </c>
    </row>
    <row r="17" spans="1:22" x14ac:dyDescent="0.35">
      <c r="A17" s="1" t="s">
        <v>109</v>
      </c>
      <c r="B17" s="30">
        <f>+Q17</f>
        <v>3125.54</v>
      </c>
      <c r="C17" s="30">
        <f>+B17</f>
        <v>3125.54</v>
      </c>
      <c r="D17" s="30">
        <f t="shared" ref="D17:M17" si="19">+C17</f>
        <v>3125.54</v>
      </c>
      <c r="E17" s="30">
        <f t="shared" si="19"/>
        <v>3125.54</v>
      </c>
      <c r="F17" s="30">
        <f t="shared" si="19"/>
        <v>3125.54</v>
      </c>
      <c r="G17" s="30">
        <f t="shared" si="19"/>
        <v>3125.54</v>
      </c>
      <c r="H17" s="30">
        <f t="shared" si="19"/>
        <v>3125.54</v>
      </c>
      <c r="I17" s="30">
        <f t="shared" si="19"/>
        <v>3125.54</v>
      </c>
      <c r="J17" s="30">
        <f t="shared" si="19"/>
        <v>3125.54</v>
      </c>
      <c r="K17" s="30">
        <f t="shared" si="19"/>
        <v>3125.54</v>
      </c>
      <c r="L17" s="30">
        <f t="shared" si="19"/>
        <v>3125.54</v>
      </c>
      <c r="M17" s="30">
        <f t="shared" si="19"/>
        <v>3125.54</v>
      </c>
      <c r="N17" s="30">
        <f>SUM(B17:M17)</f>
        <v>37506.480000000003</v>
      </c>
      <c r="P17" s="1" t="s">
        <v>109</v>
      </c>
      <c r="Q17" s="29">
        <v>3125.54</v>
      </c>
      <c r="R17" s="29">
        <v>2378.65</v>
      </c>
      <c r="S17" s="29">
        <v>1800</v>
      </c>
      <c r="U17" s="35" t="s">
        <v>16</v>
      </c>
      <c r="V17" s="35">
        <f>+V18</f>
        <v>1</v>
      </c>
    </row>
    <row r="18" spans="1:22" x14ac:dyDescent="0.35">
      <c r="A18" s="1" t="s">
        <v>110</v>
      </c>
      <c r="B18" s="30">
        <f t="shared" ref="B18:B24" si="20">+Q18</f>
        <v>2724.61</v>
      </c>
      <c r="C18" s="30">
        <f t="shared" ref="C18:M24" si="21">+B18</f>
        <v>2724.61</v>
      </c>
      <c r="D18" s="30">
        <f t="shared" si="21"/>
        <v>2724.61</v>
      </c>
      <c r="E18" s="30">
        <f t="shared" si="21"/>
        <v>2724.61</v>
      </c>
      <c r="F18" s="30">
        <f t="shared" si="21"/>
        <v>2724.61</v>
      </c>
      <c r="G18" s="30">
        <f t="shared" si="21"/>
        <v>2724.61</v>
      </c>
      <c r="H18" s="30">
        <f t="shared" si="21"/>
        <v>2724.61</v>
      </c>
      <c r="I18" s="30">
        <f t="shared" si="21"/>
        <v>2724.61</v>
      </c>
      <c r="J18" s="30">
        <f t="shared" si="21"/>
        <v>2724.61</v>
      </c>
      <c r="K18" s="30">
        <f t="shared" si="21"/>
        <v>2724.61</v>
      </c>
      <c r="L18" s="30">
        <f t="shared" si="21"/>
        <v>2724.61</v>
      </c>
      <c r="M18" s="30">
        <f t="shared" si="21"/>
        <v>2724.61</v>
      </c>
      <c r="N18" s="30">
        <f t="shared" ref="N18:N24" si="22">SUM(B18:M18)</f>
        <v>32695.320000000003</v>
      </c>
      <c r="P18" s="1" t="s">
        <v>110</v>
      </c>
      <c r="Q18" s="29">
        <v>2724.61</v>
      </c>
      <c r="R18" s="29">
        <v>2073.5300000000002</v>
      </c>
      <c r="S18" s="29">
        <v>1600</v>
      </c>
      <c r="U18" s="39" t="s">
        <v>115</v>
      </c>
      <c r="V18" s="1">
        <v>1</v>
      </c>
    </row>
    <row r="19" spans="1:22" x14ac:dyDescent="0.35">
      <c r="A19" s="1" t="s">
        <v>111</v>
      </c>
      <c r="B19" s="30">
        <f t="shared" si="20"/>
        <v>2345.14</v>
      </c>
      <c r="C19" s="30">
        <f t="shared" si="21"/>
        <v>2345.14</v>
      </c>
      <c r="D19" s="30">
        <f t="shared" si="21"/>
        <v>2345.14</v>
      </c>
      <c r="E19" s="30">
        <f t="shared" si="21"/>
        <v>2345.14</v>
      </c>
      <c r="F19" s="30">
        <f t="shared" si="21"/>
        <v>2345.14</v>
      </c>
      <c r="G19" s="30">
        <f t="shared" si="21"/>
        <v>2345.14</v>
      </c>
      <c r="H19" s="30">
        <f t="shared" si="21"/>
        <v>2345.14</v>
      </c>
      <c r="I19" s="30">
        <f t="shared" si="21"/>
        <v>2345.14</v>
      </c>
      <c r="J19" s="30">
        <f t="shared" si="21"/>
        <v>2345.14</v>
      </c>
      <c r="K19" s="30">
        <f t="shared" si="21"/>
        <v>2345.14</v>
      </c>
      <c r="L19" s="30">
        <f t="shared" si="21"/>
        <v>2345.14</v>
      </c>
      <c r="M19" s="30">
        <f t="shared" si="21"/>
        <v>2345.14</v>
      </c>
      <c r="N19" s="30">
        <f t="shared" si="22"/>
        <v>28141.679999999997</v>
      </c>
      <c r="P19" s="1" t="s">
        <v>111</v>
      </c>
      <c r="Q19" s="29">
        <v>2345.14</v>
      </c>
      <c r="R19" s="29">
        <v>1784.73</v>
      </c>
      <c r="S19" s="29">
        <v>1400</v>
      </c>
    </row>
    <row r="20" spans="1:22" x14ac:dyDescent="0.35">
      <c r="A20" s="1" t="s">
        <v>111</v>
      </c>
      <c r="B20" s="30">
        <f t="shared" ref="B20:B23" si="23">+Q20</f>
        <v>2345.14</v>
      </c>
      <c r="C20" s="30">
        <f t="shared" ref="C20:C23" si="24">+B20</f>
        <v>2345.14</v>
      </c>
      <c r="D20" s="30">
        <f t="shared" ref="D20:D23" si="25">+C20</f>
        <v>2345.14</v>
      </c>
      <c r="E20" s="30">
        <f t="shared" ref="E20:E23" si="26">+D20</f>
        <v>2345.14</v>
      </c>
      <c r="F20" s="30">
        <f t="shared" ref="F20:F23" si="27">+E20</f>
        <v>2345.14</v>
      </c>
      <c r="G20" s="30">
        <f t="shared" ref="G20:G23" si="28">+F20</f>
        <v>2345.14</v>
      </c>
      <c r="H20" s="30">
        <f t="shared" ref="H20:H23" si="29">+G20</f>
        <v>2345.14</v>
      </c>
      <c r="I20" s="30">
        <f t="shared" ref="I20:I23" si="30">+H20</f>
        <v>2345.14</v>
      </c>
      <c r="J20" s="30">
        <f t="shared" ref="J20:J23" si="31">+I20</f>
        <v>2345.14</v>
      </c>
      <c r="K20" s="30">
        <f t="shared" ref="K20:K23" si="32">+J20</f>
        <v>2345.14</v>
      </c>
      <c r="L20" s="30">
        <f t="shared" ref="L20:L23" si="33">+K20</f>
        <v>2345.14</v>
      </c>
      <c r="M20" s="30">
        <f t="shared" ref="M20:M23" si="34">+L20</f>
        <v>2345.14</v>
      </c>
      <c r="N20" s="30">
        <f t="shared" ref="N20:N23" si="35">SUM(B20:M20)</f>
        <v>28141.679999999997</v>
      </c>
      <c r="P20" s="1" t="s">
        <v>111</v>
      </c>
      <c r="Q20" s="29">
        <v>2345.14</v>
      </c>
      <c r="R20" s="29">
        <v>1784.73</v>
      </c>
      <c r="S20" s="29">
        <v>1400</v>
      </c>
    </row>
    <row r="21" spans="1:22" x14ac:dyDescent="0.35">
      <c r="A21" s="1" t="s">
        <v>111</v>
      </c>
      <c r="B21" s="30">
        <f t="shared" si="23"/>
        <v>2345.14</v>
      </c>
      <c r="C21" s="30">
        <f t="shared" si="24"/>
        <v>2345.14</v>
      </c>
      <c r="D21" s="30">
        <f t="shared" si="25"/>
        <v>2345.14</v>
      </c>
      <c r="E21" s="30">
        <f t="shared" si="26"/>
        <v>2345.14</v>
      </c>
      <c r="F21" s="30">
        <f t="shared" si="27"/>
        <v>2345.14</v>
      </c>
      <c r="G21" s="30">
        <f t="shared" si="28"/>
        <v>2345.14</v>
      </c>
      <c r="H21" s="30">
        <f t="shared" si="29"/>
        <v>2345.14</v>
      </c>
      <c r="I21" s="30">
        <f t="shared" si="30"/>
        <v>2345.14</v>
      </c>
      <c r="J21" s="30">
        <f t="shared" si="31"/>
        <v>2345.14</v>
      </c>
      <c r="K21" s="30">
        <f t="shared" si="32"/>
        <v>2345.14</v>
      </c>
      <c r="L21" s="30">
        <f t="shared" si="33"/>
        <v>2345.14</v>
      </c>
      <c r="M21" s="30">
        <f t="shared" si="34"/>
        <v>2345.14</v>
      </c>
      <c r="N21" s="30">
        <f t="shared" si="35"/>
        <v>28141.679999999997</v>
      </c>
      <c r="P21" s="1" t="s">
        <v>111</v>
      </c>
      <c r="Q21" s="29">
        <v>2345.14</v>
      </c>
      <c r="R21" s="29">
        <v>1784.73</v>
      </c>
      <c r="S21" s="29">
        <v>1400</v>
      </c>
    </row>
    <row r="22" spans="1:22" x14ac:dyDescent="0.35">
      <c r="A22" s="1" t="s">
        <v>111</v>
      </c>
      <c r="B22" s="30">
        <f t="shared" si="23"/>
        <v>2345.14</v>
      </c>
      <c r="C22" s="30">
        <f t="shared" si="24"/>
        <v>2345.14</v>
      </c>
      <c r="D22" s="30">
        <f t="shared" si="25"/>
        <v>2345.14</v>
      </c>
      <c r="E22" s="30">
        <f t="shared" si="26"/>
        <v>2345.14</v>
      </c>
      <c r="F22" s="30">
        <f t="shared" si="27"/>
        <v>2345.14</v>
      </c>
      <c r="G22" s="30">
        <f t="shared" si="28"/>
        <v>2345.14</v>
      </c>
      <c r="H22" s="30">
        <f t="shared" si="29"/>
        <v>2345.14</v>
      </c>
      <c r="I22" s="30">
        <f t="shared" si="30"/>
        <v>2345.14</v>
      </c>
      <c r="J22" s="30">
        <f t="shared" si="31"/>
        <v>2345.14</v>
      </c>
      <c r="K22" s="30">
        <f t="shared" si="32"/>
        <v>2345.14</v>
      </c>
      <c r="L22" s="30">
        <f t="shared" si="33"/>
        <v>2345.14</v>
      </c>
      <c r="M22" s="30">
        <f t="shared" si="34"/>
        <v>2345.14</v>
      </c>
      <c r="N22" s="30">
        <f t="shared" si="35"/>
        <v>28141.679999999997</v>
      </c>
      <c r="P22" s="1" t="s">
        <v>111</v>
      </c>
      <c r="Q22" s="29">
        <v>2345.14</v>
      </c>
      <c r="R22" s="29">
        <v>1784.73</v>
      </c>
      <c r="S22" s="29">
        <v>1400</v>
      </c>
    </row>
    <row r="23" spans="1:22" x14ac:dyDescent="0.35">
      <c r="A23" s="1" t="s">
        <v>111</v>
      </c>
      <c r="B23" s="30">
        <f t="shared" si="23"/>
        <v>2345.14</v>
      </c>
      <c r="C23" s="30">
        <f t="shared" si="24"/>
        <v>2345.14</v>
      </c>
      <c r="D23" s="30">
        <f t="shared" si="25"/>
        <v>2345.14</v>
      </c>
      <c r="E23" s="30">
        <f t="shared" si="26"/>
        <v>2345.14</v>
      </c>
      <c r="F23" s="30">
        <f t="shared" si="27"/>
        <v>2345.14</v>
      </c>
      <c r="G23" s="30">
        <f t="shared" si="28"/>
        <v>2345.14</v>
      </c>
      <c r="H23" s="30">
        <f t="shared" si="29"/>
        <v>2345.14</v>
      </c>
      <c r="I23" s="30">
        <f t="shared" si="30"/>
        <v>2345.14</v>
      </c>
      <c r="J23" s="30">
        <f t="shared" si="31"/>
        <v>2345.14</v>
      </c>
      <c r="K23" s="30">
        <f t="shared" si="32"/>
        <v>2345.14</v>
      </c>
      <c r="L23" s="30">
        <f t="shared" si="33"/>
        <v>2345.14</v>
      </c>
      <c r="M23" s="30">
        <f t="shared" si="34"/>
        <v>2345.14</v>
      </c>
      <c r="N23" s="30">
        <f t="shared" si="35"/>
        <v>28141.679999999997</v>
      </c>
      <c r="P23" s="1" t="s">
        <v>111</v>
      </c>
      <c r="Q23" s="29">
        <v>2345.14</v>
      </c>
      <c r="R23" s="29">
        <v>1784.73</v>
      </c>
      <c r="S23" s="29">
        <v>1400</v>
      </c>
    </row>
    <row r="24" spans="1:22" x14ac:dyDescent="0.35">
      <c r="A24" s="1" t="s">
        <v>111</v>
      </c>
      <c r="B24" s="30">
        <f t="shared" si="20"/>
        <v>2345.14</v>
      </c>
      <c r="C24" s="30">
        <f t="shared" si="21"/>
        <v>2345.14</v>
      </c>
      <c r="D24" s="30">
        <f t="shared" si="21"/>
        <v>2345.14</v>
      </c>
      <c r="E24" s="30">
        <f t="shared" si="21"/>
        <v>2345.14</v>
      </c>
      <c r="F24" s="30">
        <f t="shared" si="21"/>
        <v>2345.14</v>
      </c>
      <c r="G24" s="30">
        <f t="shared" si="21"/>
        <v>2345.14</v>
      </c>
      <c r="H24" s="30">
        <f t="shared" si="21"/>
        <v>2345.14</v>
      </c>
      <c r="I24" s="30">
        <f t="shared" si="21"/>
        <v>2345.14</v>
      </c>
      <c r="J24" s="30">
        <f t="shared" si="21"/>
        <v>2345.14</v>
      </c>
      <c r="K24" s="30">
        <f t="shared" si="21"/>
        <v>2345.14</v>
      </c>
      <c r="L24" s="30">
        <f t="shared" si="21"/>
        <v>2345.14</v>
      </c>
      <c r="M24" s="30">
        <f t="shared" si="21"/>
        <v>2345.14</v>
      </c>
      <c r="N24" s="30">
        <f t="shared" si="22"/>
        <v>28141.679999999997</v>
      </c>
      <c r="P24" s="1" t="s">
        <v>111</v>
      </c>
      <c r="Q24" s="30">
        <f>+Q19</f>
        <v>2345.14</v>
      </c>
      <c r="R24" s="30">
        <f>+R19</f>
        <v>1784.73</v>
      </c>
      <c r="S24" s="30">
        <f>+S19</f>
        <v>1400</v>
      </c>
      <c r="U24" s="33" t="s">
        <v>47</v>
      </c>
      <c r="V24" s="33">
        <f>+V4+V9+V15+V17</f>
        <v>12</v>
      </c>
    </row>
    <row r="26" spans="1:22" x14ac:dyDescent="0.35">
      <c r="A26" s="140" t="s">
        <v>112</v>
      </c>
      <c r="B26" s="151">
        <f>+B27</f>
        <v>2258.09</v>
      </c>
      <c r="C26" s="151">
        <f t="shared" ref="C26:M26" si="36">+C27</f>
        <v>2258.09</v>
      </c>
      <c r="D26" s="151">
        <f t="shared" si="36"/>
        <v>2258.09</v>
      </c>
      <c r="E26" s="151">
        <f t="shared" si="36"/>
        <v>2258.09</v>
      </c>
      <c r="F26" s="151">
        <f t="shared" si="36"/>
        <v>2258.09</v>
      </c>
      <c r="G26" s="151">
        <f t="shared" si="36"/>
        <v>2258.09</v>
      </c>
      <c r="H26" s="151">
        <f t="shared" si="36"/>
        <v>2258.09</v>
      </c>
      <c r="I26" s="151">
        <f t="shared" si="36"/>
        <v>2258.09</v>
      </c>
      <c r="J26" s="151">
        <f t="shared" si="36"/>
        <v>2258.09</v>
      </c>
      <c r="K26" s="151">
        <f t="shared" si="36"/>
        <v>2258.09</v>
      </c>
      <c r="L26" s="151">
        <f t="shared" si="36"/>
        <v>2258.09</v>
      </c>
      <c r="M26" s="151">
        <f t="shared" si="36"/>
        <v>2258.09</v>
      </c>
      <c r="N26" s="151">
        <f>SUM(B26:M26)</f>
        <v>27097.08</v>
      </c>
      <c r="Q26" s="28" t="s">
        <v>105</v>
      </c>
      <c r="R26" s="28" t="s">
        <v>106</v>
      </c>
      <c r="S26" s="28" t="s">
        <v>107</v>
      </c>
    </row>
    <row r="27" spans="1:22" x14ac:dyDescent="0.35">
      <c r="A27" s="1" t="s">
        <v>113</v>
      </c>
      <c r="B27" s="30">
        <f>+Q27</f>
        <v>2258.09</v>
      </c>
      <c r="C27" s="30">
        <f>+B27</f>
        <v>2258.09</v>
      </c>
      <c r="D27" s="30">
        <f t="shared" ref="D27:M27" si="37">+C27</f>
        <v>2258.09</v>
      </c>
      <c r="E27" s="30">
        <f t="shared" si="37"/>
        <v>2258.09</v>
      </c>
      <c r="F27" s="30">
        <f t="shared" si="37"/>
        <v>2258.09</v>
      </c>
      <c r="G27" s="30">
        <f t="shared" si="37"/>
        <v>2258.09</v>
      </c>
      <c r="H27" s="30">
        <f t="shared" si="37"/>
        <v>2258.09</v>
      </c>
      <c r="I27" s="30">
        <f t="shared" si="37"/>
        <v>2258.09</v>
      </c>
      <c r="J27" s="30">
        <f t="shared" si="37"/>
        <v>2258.09</v>
      </c>
      <c r="K27" s="30">
        <f t="shared" si="37"/>
        <v>2258.09</v>
      </c>
      <c r="L27" s="30">
        <f t="shared" si="37"/>
        <v>2258.09</v>
      </c>
      <c r="M27" s="30">
        <f t="shared" si="37"/>
        <v>2258.09</v>
      </c>
      <c r="N27" s="30">
        <f>SUM(B27:M27)</f>
        <v>27097.08</v>
      </c>
      <c r="P27" s="1" t="s">
        <v>113</v>
      </c>
      <c r="Q27" s="30">
        <v>2258.09</v>
      </c>
      <c r="R27" s="30">
        <v>1718.49</v>
      </c>
      <c r="S27" s="30">
        <v>1352.86</v>
      </c>
    </row>
    <row r="29" spans="1:22" x14ac:dyDescent="0.35">
      <c r="A29" s="140" t="s">
        <v>206</v>
      </c>
      <c r="B29" s="151">
        <f>+B30</f>
        <v>2529.9299999999998</v>
      </c>
      <c r="C29" s="151">
        <f t="shared" ref="C29:M29" si="38">+C30</f>
        <v>2529.9299999999998</v>
      </c>
      <c r="D29" s="151">
        <f t="shared" si="38"/>
        <v>2529.9299999999998</v>
      </c>
      <c r="E29" s="151">
        <f t="shared" si="38"/>
        <v>2529.9299999999998</v>
      </c>
      <c r="F29" s="151">
        <f t="shared" si="38"/>
        <v>2529.9299999999998</v>
      </c>
      <c r="G29" s="151">
        <f t="shared" si="38"/>
        <v>2529.9299999999998</v>
      </c>
      <c r="H29" s="151">
        <f t="shared" si="38"/>
        <v>2529.9299999999998</v>
      </c>
      <c r="I29" s="151">
        <f t="shared" si="38"/>
        <v>2529.9299999999998</v>
      </c>
      <c r="J29" s="151">
        <f t="shared" si="38"/>
        <v>2529.9299999999998</v>
      </c>
      <c r="K29" s="151">
        <f t="shared" si="38"/>
        <v>2529.9299999999998</v>
      </c>
      <c r="L29" s="151">
        <f t="shared" si="38"/>
        <v>2529.9299999999998</v>
      </c>
      <c r="M29" s="151">
        <f t="shared" si="38"/>
        <v>2529.9299999999998</v>
      </c>
      <c r="N29" s="151">
        <f>SUM(B29:M29)</f>
        <v>30359.16</v>
      </c>
      <c r="Q29" s="28" t="s">
        <v>105</v>
      </c>
      <c r="R29" s="28" t="s">
        <v>106</v>
      </c>
      <c r="S29" s="28" t="s">
        <v>107</v>
      </c>
    </row>
    <row r="30" spans="1:22" x14ac:dyDescent="0.35">
      <c r="A30" s="1" t="s">
        <v>115</v>
      </c>
      <c r="B30" s="30">
        <f>+Q30</f>
        <v>2529.9299999999998</v>
      </c>
      <c r="C30" s="30">
        <f>+B30</f>
        <v>2529.9299999999998</v>
      </c>
      <c r="D30" s="30">
        <f t="shared" ref="D30:M30" si="39">+C30</f>
        <v>2529.9299999999998</v>
      </c>
      <c r="E30" s="30">
        <f t="shared" si="39"/>
        <v>2529.9299999999998</v>
      </c>
      <c r="F30" s="30">
        <f t="shared" si="39"/>
        <v>2529.9299999999998</v>
      </c>
      <c r="G30" s="30">
        <f t="shared" si="39"/>
        <v>2529.9299999999998</v>
      </c>
      <c r="H30" s="30">
        <f t="shared" si="39"/>
        <v>2529.9299999999998</v>
      </c>
      <c r="I30" s="30">
        <f t="shared" si="39"/>
        <v>2529.9299999999998</v>
      </c>
      <c r="J30" s="30">
        <f t="shared" si="39"/>
        <v>2529.9299999999998</v>
      </c>
      <c r="K30" s="30">
        <f t="shared" si="39"/>
        <v>2529.9299999999998</v>
      </c>
      <c r="L30" s="30">
        <f t="shared" si="39"/>
        <v>2529.9299999999998</v>
      </c>
      <c r="M30" s="30">
        <f t="shared" si="39"/>
        <v>2529.9299999999998</v>
      </c>
      <c r="N30" s="30">
        <f>SUM(B30:M30)</f>
        <v>30359.16</v>
      </c>
      <c r="P30" s="1" t="s">
        <v>115</v>
      </c>
      <c r="Q30" s="30">
        <v>2529.9299999999998</v>
      </c>
      <c r="R30" s="30">
        <v>1925.36</v>
      </c>
      <c r="S30" s="30">
        <v>1500</v>
      </c>
    </row>
    <row r="32" spans="1:22" x14ac:dyDescent="0.35">
      <c r="A32" s="140" t="s">
        <v>114</v>
      </c>
      <c r="B32" s="151">
        <f>+B33</f>
        <v>2529.9299999999998</v>
      </c>
      <c r="C32" s="151">
        <f t="shared" ref="C32:M32" si="40">+C33</f>
        <v>2529.9299999999998</v>
      </c>
      <c r="D32" s="151">
        <f t="shared" si="40"/>
        <v>2529.9299999999998</v>
      </c>
      <c r="E32" s="151">
        <f t="shared" si="40"/>
        <v>2529.9299999999998</v>
      </c>
      <c r="F32" s="151">
        <f t="shared" si="40"/>
        <v>2529.9299999999998</v>
      </c>
      <c r="G32" s="151">
        <f t="shared" si="40"/>
        <v>2529.9299999999998</v>
      </c>
      <c r="H32" s="151">
        <f t="shared" si="40"/>
        <v>2529.9299999999998</v>
      </c>
      <c r="I32" s="151">
        <f t="shared" si="40"/>
        <v>2529.9299999999998</v>
      </c>
      <c r="J32" s="151">
        <f t="shared" si="40"/>
        <v>2529.9299999999998</v>
      </c>
      <c r="K32" s="151">
        <f t="shared" si="40"/>
        <v>2529.9299999999998</v>
      </c>
      <c r="L32" s="151">
        <f t="shared" si="40"/>
        <v>2529.9299999999998</v>
      </c>
      <c r="M32" s="151">
        <f t="shared" si="40"/>
        <v>2529.9299999999998</v>
      </c>
      <c r="N32" s="151">
        <f>SUM(B32:M32)</f>
        <v>30359.16</v>
      </c>
      <c r="Q32" s="28" t="s">
        <v>105</v>
      </c>
      <c r="R32" s="28" t="s">
        <v>106</v>
      </c>
      <c r="S32" s="28" t="s">
        <v>107</v>
      </c>
    </row>
    <row r="33" spans="1:19" x14ac:dyDescent="0.35">
      <c r="A33" s="1" t="s">
        <v>208</v>
      </c>
      <c r="B33" s="30">
        <f>+Q33</f>
        <v>2529.9299999999998</v>
      </c>
      <c r="C33" s="30">
        <f>+B33</f>
        <v>2529.9299999999998</v>
      </c>
      <c r="D33" s="30">
        <f t="shared" ref="D33" si="41">+C33</f>
        <v>2529.9299999999998</v>
      </c>
      <c r="E33" s="30">
        <f t="shared" ref="E33" si="42">+D33</f>
        <v>2529.9299999999998</v>
      </c>
      <c r="F33" s="30">
        <f t="shared" ref="F33" si="43">+E33</f>
        <v>2529.9299999999998</v>
      </c>
      <c r="G33" s="30">
        <f t="shared" ref="G33" si="44">+F33</f>
        <v>2529.9299999999998</v>
      </c>
      <c r="H33" s="30">
        <f t="shared" ref="H33" si="45">+G33</f>
        <v>2529.9299999999998</v>
      </c>
      <c r="I33" s="30">
        <f t="shared" ref="I33" si="46">+H33</f>
        <v>2529.9299999999998</v>
      </c>
      <c r="J33" s="30">
        <f t="shared" ref="J33" si="47">+I33</f>
        <v>2529.9299999999998</v>
      </c>
      <c r="K33" s="30">
        <f t="shared" ref="K33" si="48">+J33</f>
        <v>2529.9299999999998</v>
      </c>
      <c r="L33" s="30">
        <f t="shared" ref="L33" si="49">+K33</f>
        <v>2529.9299999999998</v>
      </c>
      <c r="M33" s="30">
        <f t="shared" ref="M33" si="50">+L33</f>
        <v>2529.9299999999998</v>
      </c>
      <c r="N33" s="30">
        <f>SUM(B33:M33)</f>
        <v>30359.16</v>
      </c>
      <c r="P33" s="1" t="s">
        <v>208</v>
      </c>
      <c r="Q33" s="30">
        <v>2529.9299999999998</v>
      </c>
      <c r="R33" s="30">
        <v>1925.36</v>
      </c>
      <c r="S33" s="30">
        <v>1500</v>
      </c>
    </row>
    <row r="35" spans="1:19" x14ac:dyDescent="0.35">
      <c r="A35" s="140" t="s">
        <v>203</v>
      </c>
      <c r="B35" s="151">
        <f>+B36</f>
        <v>2023.944</v>
      </c>
      <c r="C35" s="151">
        <f t="shared" ref="C35:M35" si="51">+C36</f>
        <v>2023.944</v>
      </c>
      <c r="D35" s="151">
        <f t="shared" si="51"/>
        <v>2023.944</v>
      </c>
      <c r="E35" s="151">
        <f t="shared" si="51"/>
        <v>2023.944</v>
      </c>
      <c r="F35" s="151">
        <f t="shared" si="51"/>
        <v>2023.944</v>
      </c>
      <c r="G35" s="151">
        <f t="shared" si="51"/>
        <v>2023.944</v>
      </c>
      <c r="H35" s="151">
        <f t="shared" si="51"/>
        <v>2023.944</v>
      </c>
      <c r="I35" s="151">
        <f t="shared" si="51"/>
        <v>2023.944</v>
      </c>
      <c r="J35" s="151">
        <f t="shared" si="51"/>
        <v>2023.944</v>
      </c>
      <c r="K35" s="151">
        <f t="shared" si="51"/>
        <v>2023.944</v>
      </c>
      <c r="L35" s="151">
        <f t="shared" si="51"/>
        <v>2023.944</v>
      </c>
      <c r="M35" s="151">
        <f t="shared" si="51"/>
        <v>2023.944</v>
      </c>
      <c r="N35" s="151">
        <f>SUM(B35:M35)</f>
        <v>24287.327999999998</v>
      </c>
      <c r="Q35" s="28" t="s">
        <v>105</v>
      </c>
      <c r="R35" s="28" t="s">
        <v>106</v>
      </c>
      <c r="S35" s="28" t="s">
        <v>107</v>
      </c>
    </row>
    <row r="36" spans="1:19" x14ac:dyDescent="0.35">
      <c r="A36" s="1" t="s">
        <v>207</v>
      </c>
      <c r="B36" s="30">
        <f>+Q36</f>
        <v>2023.944</v>
      </c>
      <c r="C36" s="30">
        <f>+B36</f>
        <v>2023.944</v>
      </c>
      <c r="D36" s="30">
        <f t="shared" ref="D36" si="52">+C36</f>
        <v>2023.944</v>
      </c>
      <c r="E36" s="30">
        <f t="shared" ref="E36" si="53">+D36</f>
        <v>2023.944</v>
      </c>
      <c r="F36" s="30">
        <f t="shared" ref="F36" si="54">+E36</f>
        <v>2023.944</v>
      </c>
      <c r="G36" s="30">
        <f t="shared" ref="G36" si="55">+F36</f>
        <v>2023.944</v>
      </c>
      <c r="H36" s="30">
        <f t="shared" ref="H36" si="56">+G36</f>
        <v>2023.944</v>
      </c>
      <c r="I36" s="30">
        <f t="shared" ref="I36" si="57">+H36</f>
        <v>2023.944</v>
      </c>
      <c r="J36" s="30">
        <f t="shared" ref="J36" si="58">+I36</f>
        <v>2023.944</v>
      </c>
      <c r="K36" s="30">
        <f t="shared" ref="K36" si="59">+J36</f>
        <v>2023.944</v>
      </c>
      <c r="L36" s="30">
        <f t="shared" ref="L36" si="60">+K36</f>
        <v>2023.944</v>
      </c>
      <c r="M36" s="30">
        <f t="shared" ref="M36" si="61">+L36</f>
        <v>2023.944</v>
      </c>
      <c r="N36" s="30">
        <f>SUM(B36:M36)</f>
        <v>24287.327999999998</v>
      </c>
      <c r="P36" s="1" t="s">
        <v>207</v>
      </c>
      <c r="Q36" s="30">
        <f>+Q33*S36/S33</f>
        <v>2023.944</v>
      </c>
      <c r="R36" s="30">
        <f>+R33*S36/S33</f>
        <v>1540.288</v>
      </c>
      <c r="S36" s="30">
        <v>1200</v>
      </c>
    </row>
    <row r="38" spans="1:19" x14ac:dyDescent="0.35">
      <c r="A38" s="140" t="s">
        <v>204</v>
      </c>
      <c r="B38" s="151">
        <f>+B39</f>
        <v>1350</v>
      </c>
      <c r="C38" s="151">
        <f t="shared" ref="C38:M38" si="62">+C39</f>
        <v>1350</v>
      </c>
      <c r="D38" s="151">
        <f t="shared" si="62"/>
        <v>1350</v>
      </c>
      <c r="E38" s="151">
        <f t="shared" si="62"/>
        <v>1350</v>
      </c>
      <c r="F38" s="151">
        <f t="shared" si="62"/>
        <v>1350</v>
      </c>
      <c r="G38" s="151">
        <f t="shared" si="62"/>
        <v>1350</v>
      </c>
      <c r="H38" s="151">
        <f t="shared" si="62"/>
        <v>1350</v>
      </c>
      <c r="I38" s="151">
        <f t="shared" si="62"/>
        <v>1350</v>
      </c>
      <c r="J38" s="151">
        <f t="shared" si="62"/>
        <v>1350</v>
      </c>
      <c r="K38" s="151">
        <f t="shared" si="62"/>
        <v>1350</v>
      </c>
      <c r="L38" s="151">
        <f t="shared" si="62"/>
        <v>1350</v>
      </c>
      <c r="M38" s="151">
        <f t="shared" si="62"/>
        <v>1350</v>
      </c>
      <c r="N38" s="151">
        <f>SUM(B38:M38)</f>
        <v>16200</v>
      </c>
      <c r="Q38" s="28" t="s">
        <v>105</v>
      </c>
      <c r="R38" s="28" t="s">
        <v>106</v>
      </c>
      <c r="S38" s="28" t="s">
        <v>107</v>
      </c>
    </row>
    <row r="39" spans="1:19" x14ac:dyDescent="0.35">
      <c r="A39" s="1" t="s">
        <v>212</v>
      </c>
      <c r="B39" s="30">
        <f>+Q39</f>
        <v>1350</v>
      </c>
      <c r="C39" s="30">
        <f>+B39</f>
        <v>1350</v>
      </c>
      <c r="D39" s="30">
        <f t="shared" ref="D39" si="63">+C39</f>
        <v>1350</v>
      </c>
      <c r="E39" s="30">
        <f t="shared" ref="E39" si="64">+D39</f>
        <v>1350</v>
      </c>
      <c r="F39" s="30">
        <f t="shared" ref="F39" si="65">+E39</f>
        <v>1350</v>
      </c>
      <c r="G39" s="30">
        <f t="shared" ref="G39" si="66">+F39</f>
        <v>1350</v>
      </c>
      <c r="H39" s="30">
        <f t="shared" ref="H39" si="67">+G39</f>
        <v>1350</v>
      </c>
      <c r="I39" s="30">
        <f t="shared" ref="I39" si="68">+H39</f>
        <v>1350</v>
      </c>
      <c r="J39" s="30">
        <f t="shared" ref="J39" si="69">+I39</f>
        <v>1350</v>
      </c>
      <c r="K39" s="30">
        <f t="shared" ref="K39" si="70">+J39</f>
        <v>1350</v>
      </c>
      <c r="L39" s="30">
        <f t="shared" ref="L39" si="71">+K39</f>
        <v>1350</v>
      </c>
      <c r="M39" s="30">
        <f t="shared" ref="M39" si="72">+L39</f>
        <v>1350</v>
      </c>
      <c r="N39" s="30">
        <f>SUM(B39:M39)</f>
        <v>16200</v>
      </c>
      <c r="P39" s="1" t="s">
        <v>17</v>
      </c>
      <c r="Q39" s="27">
        <f>+S39*1.5</f>
        <v>1350</v>
      </c>
      <c r="R39" s="27">
        <f>+R36*S39/S36</f>
        <v>1155.2159999999999</v>
      </c>
      <c r="S39" s="27">
        <v>900</v>
      </c>
    </row>
    <row r="41" spans="1:19" x14ac:dyDescent="0.35">
      <c r="A41" s="33" t="s">
        <v>120</v>
      </c>
      <c r="B41" s="34">
        <f t="shared" ref="B41:N41" si="73">+B5+B16+B26+B29+B32+B35+B38</f>
        <v>53497.144</v>
      </c>
      <c r="C41" s="34">
        <f t="shared" si="73"/>
        <v>53497.144</v>
      </c>
      <c r="D41" s="34">
        <f t="shared" si="73"/>
        <v>53497.144</v>
      </c>
      <c r="E41" s="34">
        <f t="shared" si="73"/>
        <v>53497.144</v>
      </c>
      <c r="F41" s="34">
        <f t="shared" si="73"/>
        <v>53497.144</v>
      </c>
      <c r="G41" s="34">
        <f t="shared" si="73"/>
        <v>53497.144</v>
      </c>
      <c r="H41" s="34">
        <f t="shared" si="73"/>
        <v>53497.144</v>
      </c>
      <c r="I41" s="34">
        <f t="shared" si="73"/>
        <v>53497.144</v>
      </c>
      <c r="J41" s="34">
        <f t="shared" si="73"/>
        <v>53497.144</v>
      </c>
      <c r="K41" s="34">
        <f t="shared" si="73"/>
        <v>53497.144</v>
      </c>
      <c r="L41" s="34">
        <f t="shared" si="73"/>
        <v>53497.144</v>
      </c>
      <c r="M41" s="34">
        <f t="shared" si="73"/>
        <v>53497.144</v>
      </c>
      <c r="N41" s="34">
        <f t="shared" si="73"/>
        <v>641965.728</v>
      </c>
    </row>
    <row r="43" spans="1:19" x14ac:dyDescent="0.35">
      <c r="A43" s="40" t="s">
        <v>121</v>
      </c>
      <c r="B43" s="41">
        <f>SUM(B44:B47)</f>
        <v>1182</v>
      </c>
      <c r="C43" s="41">
        <f t="shared" ref="C43:M43" si="74">SUM(C44:C47)</f>
        <v>2064</v>
      </c>
      <c r="D43" s="41">
        <f t="shared" si="74"/>
        <v>2064</v>
      </c>
      <c r="E43" s="41">
        <f t="shared" si="74"/>
        <v>1917</v>
      </c>
      <c r="F43" s="41">
        <f t="shared" si="74"/>
        <v>2211</v>
      </c>
      <c r="G43" s="41">
        <f t="shared" si="74"/>
        <v>2211</v>
      </c>
      <c r="H43" s="41">
        <f t="shared" si="74"/>
        <v>2358</v>
      </c>
      <c r="I43" s="41">
        <f t="shared" si="74"/>
        <v>1255.5</v>
      </c>
      <c r="J43" s="41">
        <f t="shared" si="74"/>
        <v>2137.5</v>
      </c>
      <c r="K43" s="41">
        <f t="shared" si="74"/>
        <v>2284.5</v>
      </c>
      <c r="L43" s="41">
        <f t="shared" si="74"/>
        <v>2137.5</v>
      </c>
      <c r="M43" s="41">
        <f t="shared" si="74"/>
        <v>1549.5</v>
      </c>
      <c r="N43" s="41">
        <f>SUM(B43:M43)</f>
        <v>23371.5</v>
      </c>
    </row>
    <row r="44" spans="1:19" x14ac:dyDescent="0.35">
      <c r="A44" s="1" t="s">
        <v>122</v>
      </c>
      <c r="B44" s="27">
        <v>150</v>
      </c>
      <c r="C44" s="27">
        <f>+B44</f>
        <v>150</v>
      </c>
      <c r="D44" s="27">
        <f t="shared" ref="D44:M44" si="75">+C44</f>
        <v>150</v>
      </c>
      <c r="E44" s="27">
        <f t="shared" si="75"/>
        <v>150</v>
      </c>
      <c r="F44" s="27">
        <f t="shared" si="75"/>
        <v>150</v>
      </c>
      <c r="G44" s="27">
        <f t="shared" si="75"/>
        <v>150</v>
      </c>
      <c r="H44" s="27">
        <f t="shared" si="75"/>
        <v>150</v>
      </c>
      <c r="I44" s="27">
        <f t="shared" si="75"/>
        <v>150</v>
      </c>
      <c r="J44" s="27">
        <f t="shared" si="75"/>
        <v>150</v>
      </c>
      <c r="K44" s="27">
        <f t="shared" si="75"/>
        <v>150</v>
      </c>
      <c r="L44" s="27">
        <f t="shared" si="75"/>
        <v>150</v>
      </c>
      <c r="M44" s="27">
        <f t="shared" si="75"/>
        <v>150</v>
      </c>
      <c r="N44" s="27">
        <f>SUM(B44:M44)</f>
        <v>1800</v>
      </c>
    </row>
    <row r="45" spans="1:19" x14ac:dyDescent="0.35">
      <c r="A45" s="1" t="s">
        <v>123</v>
      </c>
      <c r="B45" s="27">
        <v>0</v>
      </c>
      <c r="C45" s="27">
        <f>+B45</f>
        <v>0</v>
      </c>
      <c r="D45" s="27">
        <f t="shared" ref="D45:M45" si="76">+C45</f>
        <v>0</v>
      </c>
      <c r="E45" s="27">
        <f t="shared" si="76"/>
        <v>0</v>
      </c>
      <c r="F45" s="27">
        <f t="shared" si="76"/>
        <v>0</v>
      </c>
      <c r="G45" s="27">
        <f t="shared" si="76"/>
        <v>0</v>
      </c>
      <c r="H45" s="27">
        <f t="shared" si="76"/>
        <v>0</v>
      </c>
      <c r="I45" s="27">
        <f t="shared" si="76"/>
        <v>0</v>
      </c>
      <c r="J45" s="27">
        <f t="shared" si="76"/>
        <v>0</v>
      </c>
      <c r="K45" s="27">
        <f t="shared" si="76"/>
        <v>0</v>
      </c>
      <c r="L45" s="27">
        <f t="shared" si="76"/>
        <v>0</v>
      </c>
      <c r="M45" s="27">
        <f t="shared" si="76"/>
        <v>0</v>
      </c>
      <c r="N45" s="27">
        <f t="shared" ref="N45:N47" si="77">SUM(B45:M45)</f>
        <v>0</v>
      </c>
    </row>
    <row r="46" spans="1:19" x14ac:dyDescent="0.35">
      <c r="A46" s="1" t="s">
        <v>124</v>
      </c>
      <c r="B46" s="27">
        <v>150</v>
      </c>
      <c r="C46" s="27">
        <f>+B46</f>
        <v>150</v>
      </c>
      <c r="D46" s="27">
        <f t="shared" ref="D46:M46" si="78">+C46</f>
        <v>150</v>
      </c>
      <c r="E46" s="27">
        <f t="shared" si="78"/>
        <v>150</v>
      </c>
      <c r="F46" s="27">
        <f t="shared" si="78"/>
        <v>150</v>
      </c>
      <c r="G46" s="27">
        <f t="shared" si="78"/>
        <v>150</v>
      </c>
      <c r="H46" s="27">
        <f t="shared" si="78"/>
        <v>150</v>
      </c>
      <c r="I46" s="27">
        <f t="shared" si="78"/>
        <v>150</v>
      </c>
      <c r="J46" s="27">
        <f t="shared" si="78"/>
        <v>150</v>
      </c>
      <c r="K46" s="27">
        <f t="shared" si="78"/>
        <v>150</v>
      </c>
      <c r="L46" s="27">
        <f t="shared" si="78"/>
        <v>150</v>
      </c>
      <c r="M46" s="27">
        <f t="shared" si="78"/>
        <v>150</v>
      </c>
      <c r="N46" s="27">
        <f t="shared" si="77"/>
        <v>1800</v>
      </c>
    </row>
    <row r="47" spans="1:19" x14ac:dyDescent="0.35">
      <c r="A47" s="1" t="s">
        <v>125</v>
      </c>
      <c r="B47" s="27">
        <f>21*3.5*CALENDARIO!$F8</f>
        <v>882</v>
      </c>
      <c r="C47" s="27">
        <f>21*3.5*CALENDARIO!$F9</f>
        <v>1764</v>
      </c>
      <c r="D47" s="27">
        <f>21*3.5*CALENDARIO!$F10</f>
        <v>1764</v>
      </c>
      <c r="E47" s="27">
        <f>21*3.5*CALENDARIO!$F11</f>
        <v>1617</v>
      </c>
      <c r="F47" s="27">
        <f>21*3.5*CALENDARIO!$F12</f>
        <v>1911</v>
      </c>
      <c r="G47" s="27">
        <f>21*3.5*CALENDARIO!$F13</f>
        <v>1911</v>
      </c>
      <c r="H47" s="27">
        <f>21*3.5*CALENDARIO!$F14</f>
        <v>2058</v>
      </c>
      <c r="I47" s="27">
        <f>21*3.5*CALENDARIO!$F15</f>
        <v>955.5</v>
      </c>
      <c r="J47" s="27">
        <f>21*3.5*CALENDARIO!$F16</f>
        <v>1837.5</v>
      </c>
      <c r="K47" s="27">
        <f>21*3.5*CALENDARIO!$F17</f>
        <v>1984.5</v>
      </c>
      <c r="L47" s="27">
        <f>21*3.5*CALENDARIO!$F18</f>
        <v>1837.5</v>
      </c>
      <c r="M47" s="27">
        <f>21*3.5*CALENDARIO!$F19</f>
        <v>1249.5</v>
      </c>
      <c r="N47" s="27">
        <f t="shared" si="77"/>
        <v>19771.5</v>
      </c>
    </row>
    <row r="49" spans="1:14" x14ac:dyDescent="0.35">
      <c r="A49" s="1" t="s">
        <v>120</v>
      </c>
      <c r="B49" s="30">
        <f>+B41</f>
        <v>53497.144</v>
      </c>
      <c r="C49" s="30">
        <f t="shared" ref="C49:M49" si="79">+C41</f>
        <v>53497.144</v>
      </c>
      <c r="D49" s="30">
        <f t="shared" si="79"/>
        <v>53497.144</v>
      </c>
      <c r="E49" s="30">
        <f t="shared" si="79"/>
        <v>53497.144</v>
      </c>
      <c r="F49" s="30">
        <f t="shared" si="79"/>
        <v>53497.144</v>
      </c>
      <c r="G49" s="30">
        <f t="shared" si="79"/>
        <v>53497.144</v>
      </c>
      <c r="H49" s="30">
        <f t="shared" si="79"/>
        <v>53497.144</v>
      </c>
      <c r="I49" s="30">
        <f t="shared" si="79"/>
        <v>53497.144</v>
      </c>
      <c r="J49" s="30">
        <f t="shared" si="79"/>
        <v>53497.144</v>
      </c>
      <c r="K49" s="30">
        <f t="shared" si="79"/>
        <v>53497.144</v>
      </c>
      <c r="L49" s="30">
        <f t="shared" si="79"/>
        <v>53497.144</v>
      </c>
      <c r="M49" s="30">
        <f t="shared" si="79"/>
        <v>53497.144</v>
      </c>
      <c r="N49" s="30">
        <f>SUM(B49:M49)</f>
        <v>641965.72799999977</v>
      </c>
    </row>
    <row r="50" spans="1:14" x14ac:dyDescent="0.35">
      <c r="A50" s="1" t="s">
        <v>121</v>
      </c>
      <c r="B50" s="30">
        <f>+B43</f>
        <v>1182</v>
      </c>
      <c r="C50" s="30">
        <f t="shared" ref="C50:M50" si="80">+C43</f>
        <v>2064</v>
      </c>
      <c r="D50" s="30">
        <f t="shared" si="80"/>
        <v>2064</v>
      </c>
      <c r="E50" s="30">
        <f t="shared" si="80"/>
        <v>1917</v>
      </c>
      <c r="F50" s="30">
        <f t="shared" si="80"/>
        <v>2211</v>
      </c>
      <c r="G50" s="30">
        <f t="shared" si="80"/>
        <v>2211</v>
      </c>
      <c r="H50" s="30">
        <f t="shared" si="80"/>
        <v>2358</v>
      </c>
      <c r="I50" s="30">
        <f t="shared" si="80"/>
        <v>1255.5</v>
      </c>
      <c r="J50" s="30">
        <f t="shared" si="80"/>
        <v>2137.5</v>
      </c>
      <c r="K50" s="30">
        <f t="shared" si="80"/>
        <v>2284.5</v>
      </c>
      <c r="L50" s="30">
        <f t="shared" si="80"/>
        <v>2137.5</v>
      </c>
      <c r="M50" s="30">
        <f t="shared" si="80"/>
        <v>1549.5</v>
      </c>
      <c r="N50" s="30">
        <f t="shared" ref="N50:N51" si="81">SUM(B50:M50)</f>
        <v>23371.5</v>
      </c>
    </row>
    <row r="51" spans="1:14" x14ac:dyDescent="0.35">
      <c r="A51" s="22" t="s">
        <v>126</v>
      </c>
      <c r="B51" s="38">
        <f>+B49+B50</f>
        <v>54679.144</v>
      </c>
      <c r="C51" s="38">
        <f t="shared" ref="C51:M51" si="82">+C49+C50</f>
        <v>55561.144</v>
      </c>
      <c r="D51" s="38">
        <f t="shared" si="82"/>
        <v>55561.144</v>
      </c>
      <c r="E51" s="38">
        <f t="shared" si="82"/>
        <v>55414.144</v>
      </c>
      <c r="F51" s="38">
        <f t="shared" si="82"/>
        <v>55708.144</v>
      </c>
      <c r="G51" s="38">
        <f t="shared" si="82"/>
        <v>55708.144</v>
      </c>
      <c r="H51" s="38">
        <f t="shared" si="82"/>
        <v>55855.144</v>
      </c>
      <c r="I51" s="38">
        <f t="shared" si="82"/>
        <v>54752.644</v>
      </c>
      <c r="J51" s="38">
        <f t="shared" si="82"/>
        <v>55634.644</v>
      </c>
      <c r="K51" s="38">
        <f t="shared" si="82"/>
        <v>55781.644</v>
      </c>
      <c r="L51" s="38">
        <f t="shared" si="82"/>
        <v>55634.644</v>
      </c>
      <c r="M51" s="38">
        <f t="shared" si="82"/>
        <v>55046.644</v>
      </c>
      <c r="N51" s="38">
        <f t="shared" si="81"/>
        <v>665337.22799999977</v>
      </c>
    </row>
  </sheetData>
  <phoneticPr fontId="5" type="noConversion"/>
  <pageMargins left="0.31496062992125984" right="0.31496062992125984" top="0.74803149606299213" bottom="0.74803149606299213" header="0.31496062992125984" footer="0.31496062992125984"/>
  <pageSetup paperSize="155" scale="6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618B-02D6-43BB-B21B-CCBB347CDB2F}">
  <sheetPr>
    <tabColor theme="5" tint="0.39997558519241921"/>
    <pageSetUpPr fitToPage="1"/>
  </sheetPr>
  <dimension ref="A2:IV107"/>
  <sheetViews>
    <sheetView workbookViewId="0">
      <pane xSplit="1" ySplit="9" topLeftCell="B10" activePane="bottomRight" state="frozen"/>
      <selection activeCell="A33" sqref="A33"/>
      <selection pane="topRight" activeCell="A33" sqref="A33"/>
      <selection pane="bottomLeft" activeCell="A33" sqref="A33"/>
      <selection pane="bottomRight" activeCell="A22" sqref="A22"/>
    </sheetView>
  </sheetViews>
  <sheetFormatPr baseColWidth="10" defaultColWidth="28.6328125" defaultRowHeight="14.5" x14ac:dyDescent="0.35"/>
  <cols>
    <col min="1" max="1" width="41.453125" style="102" bestFit="1" customWidth="1"/>
    <col min="2" max="4" width="13.54296875" style="103" bestFit="1" customWidth="1"/>
    <col min="5" max="5" width="13.453125" style="103" customWidth="1"/>
    <col min="6" max="9" width="13.54296875" style="103" bestFit="1" customWidth="1"/>
    <col min="10" max="10" width="13.453125" style="103" customWidth="1"/>
    <col min="11" max="13" width="13.54296875" style="103" bestFit="1" customWidth="1"/>
    <col min="14" max="14" width="14.453125" style="103" customWidth="1"/>
    <col min="15" max="15" width="9.08984375" style="56" customWidth="1"/>
    <col min="16" max="16" width="12.90625" style="55" customWidth="1"/>
    <col min="17" max="255" width="9.08984375" style="55" customWidth="1"/>
    <col min="256" max="256" width="28.6328125" style="55"/>
    <col min="257" max="257" width="41.54296875" style="55" bestFit="1" customWidth="1"/>
    <col min="258" max="264" width="13.453125" style="55" bestFit="1" customWidth="1"/>
    <col min="265" max="265" width="12.453125" style="55" bestFit="1" customWidth="1"/>
    <col min="266" max="266" width="13.453125" style="55" customWidth="1"/>
    <col min="267" max="269" width="13.453125" style="55" bestFit="1" customWidth="1"/>
    <col min="270" max="270" width="14.453125" style="55" customWidth="1"/>
    <col min="271" max="271" width="9.08984375" style="55" customWidth="1"/>
    <col min="272" max="272" width="12.90625" style="55" customWidth="1"/>
    <col min="273" max="511" width="9.08984375" style="55" customWidth="1"/>
    <col min="512" max="512" width="28.6328125" style="55"/>
    <col min="513" max="513" width="41.54296875" style="55" bestFit="1" customWidth="1"/>
    <col min="514" max="520" width="13.453125" style="55" bestFit="1" customWidth="1"/>
    <col min="521" max="521" width="12.453125" style="55" bestFit="1" customWidth="1"/>
    <col min="522" max="522" width="13.453125" style="55" customWidth="1"/>
    <col min="523" max="525" width="13.453125" style="55" bestFit="1" customWidth="1"/>
    <col min="526" max="526" width="14.453125" style="55" customWidth="1"/>
    <col min="527" max="527" width="9.08984375" style="55" customWidth="1"/>
    <col min="528" max="528" width="12.90625" style="55" customWidth="1"/>
    <col min="529" max="767" width="9.08984375" style="55" customWidth="1"/>
    <col min="768" max="768" width="28.6328125" style="55"/>
    <col min="769" max="769" width="41.54296875" style="55" bestFit="1" customWidth="1"/>
    <col min="770" max="776" width="13.453125" style="55" bestFit="1" customWidth="1"/>
    <col min="777" max="777" width="12.453125" style="55" bestFit="1" customWidth="1"/>
    <col min="778" max="778" width="13.453125" style="55" customWidth="1"/>
    <col min="779" max="781" width="13.453125" style="55" bestFit="1" customWidth="1"/>
    <col min="782" max="782" width="14.453125" style="55" customWidth="1"/>
    <col min="783" max="783" width="9.08984375" style="55" customWidth="1"/>
    <col min="784" max="784" width="12.90625" style="55" customWidth="1"/>
    <col min="785" max="1023" width="9.08984375" style="55" customWidth="1"/>
    <col min="1024" max="1024" width="28.6328125" style="55"/>
    <col min="1025" max="1025" width="41.54296875" style="55" bestFit="1" customWidth="1"/>
    <col min="1026" max="1032" width="13.453125" style="55" bestFit="1" customWidth="1"/>
    <col min="1033" max="1033" width="12.453125" style="55" bestFit="1" customWidth="1"/>
    <col min="1034" max="1034" width="13.453125" style="55" customWidth="1"/>
    <col min="1035" max="1037" width="13.453125" style="55" bestFit="1" customWidth="1"/>
    <col min="1038" max="1038" width="14.453125" style="55" customWidth="1"/>
    <col min="1039" max="1039" width="9.08984375" style="55" customWidth="1"/>
    <col min="1040" max="1040" width="12.90625" style="55" customWidth="1"/>
    <col min="1041" max="1279" width="9.08984375" style="55" customWidth="1"/>
    <col min="1280" max="1280" width="28.6328125" style="55"/>
    <col min="1281" max="1281" width="41.54296875" style="55" bestFit="1" customWidth="1"/>
    <col min="1282" max="1288" width="13.453125" style="55" bestFit="1" customWidth="1"/>
    <col min="1289" max="1289" width="12.453125" style="55" bestFit="1" customWidth="1"/>
    <col min="1290" max="1290" width="13.453125" style="55" customWidth="1"/>
    <col min="1291" max="1293" width="13.453125" style="55" bestFit="1" customWidth="1"/>
    <col min="1294" max="1294" width="14.453125" style="55" customWidth="1"/>
    <col min="1295" max="1295" width="9.08984375" style="55" customWidth="1"/>
    <col min="1296" max="1296" width="12.90625" style="55" customWidth="1"/>
    <col min="1297" max="1535" width="9.08984375" style="55" customWidth="1"/>
    <col min="1536" max="1536" width="28.6328125" style="55"/>
    <col min="1537" max="1537" width="41.54296875" style="55" bestFit="1" customWidth="1"/>
    <col min="1538" max="1544" width="13.453125" style="55" bestFit="1" customWidth="1"/>
    <col min="1545" max="1545" width="12.453125" style="55" bestFit="1" customWidth="1"/>
    <col min="1546" max="1546" width="13.453125" style="55" customWidth="1"/>
    <col min="1547" max="1549" width="13.453125" style="55" bestFit="1" customWidth="1"/>
    <col min="1550" max="1550" width="14.453125" style="55" customWidth="1"/>
    <col min="1551" max="1551" width="9.08984375" style="55" customWidth="1"/>
    <col min="1552" max="1552" width="12.90625" style="55" customWidth="1"/>
    <col min="1553" max="1791" width="9.08984375" style="55" customWidth="1"/>
    <col min="1792" max="1792" width="28.6328125" style="55"/>
    <col min="1793" max="1793" width="41.54296875" style="55" bestFit="1" customWidth="1"/>
    <col min="1794" max="1800" width="13.453125" style="55" bestFit="1" customWidth="1"/>
    <col min="1801" max="1801" width="12.453125" style="55" bestFit="1" customWidth="1"/>
    <col min="1802" max="1802" width="13.453125" style="55" customWidth="1"/>
    <col min="1803" max="1805" width="13.453125" style="55" bestFit="1" customWidth="1"/>
    <col min="1806" max="1806" width="14.453125" style="55" customWidth="1"/>
    <col min="1807" max="1807" width="9.08984375" style="55" customWidth="1"/>
    <col min="1808" max="1808" width="12.90625" style="55" customWidth="1"/>
    <col min="1809" max="2047" width="9.08984375" style="55" customWidth="1"/>
    <col min="2048" max="2048" width="28.6328125" style="55"/>
    <col min="2049" max="2049" width="41.54296875" style="55" bestFit="1" customWidth="1"/>
    <col min="2050" max="2056" width="13.453125" style="55" bestFit="1" customWidth="1"/>
    <col min="2057" max="2057" width="12.453125" style="55" bestFit="1" customWidth="1"/>
    <col min="2058" max="2058" width="13.453125" style="55" customWidth="1"/>
    <col min="2059" max="2061" width="13.453125" style="55" bestFit="1" customWidth="1"/>
    <col min="2062" max="2062" width="14.453125" style="55" customWidth="1"/>
    <col min="2063" max="2063" width="9.08984375" style="55" customWidth="1"/>
    <col min="2064" max="2064" width="12.90625" style="55" customWidth="1"/>
    <col min="2065" max="2303" width="9.08984375" style="55" customWidth="1"/>
    <col min="2304" max="2304" width="28.6328125" style="55"/>
    <col min="2305" max="2305" width="41.54296875" style="55" bestFit="1" customWidth="1"/>
    <col min="2306" max="2312" width="13.453125" style="55" bestFit="1" customWidth="1"/>
    <col min="2313" max="2313" width="12.453125" style="55" bestFit="1" customWidth="1"/>
    <col min="2314" max="2314" width="13.453125" style="55" customWidth="1"/>
    <col min="2315" max="2317" width="13.453125" style="55" bestFit="1" customWidth="1"/>
    <col min="2318" max="2318" width="14.453125" style="55" customWidth="1"/>
    <col min="2319" max="2319" width="9.08984375" style="55" customWidth="1"/>
    <col min="2320" max="2320" width="12.90625" style="55" customWidth="1"/>
    <col min="2321" max="2559" width="9.08984375" style="55" customWidth="1"/>
    <col min="2560" max="2560" width="28.6328125" style="55"/>
    <col min="2561" max="2561" width="41.54296875" style="55" bestFit="1" customWidth="1"/>
    <col min="2562" max="2568" width="13.453125" style="55" bestFit="1" customWidth="1"/>
    <col min="2569" max="2569" width="12.453125" style="55" bestFit="1" customWidth="1"/>
    <col min="2570" max="2570" width="13.453125" style="55" customWidth="1"/>
    <col min="2571" max="2573" width="13.453125" style="55" bestFit="1" customWidth="1"/>
    <col min="2574" max="2574" width="14.453125" style="55" customWidth="1"/>
    <col min="2575" max="2575" width="9.08984375" style="55" customWidth="1"/>
    <col min="2576" max="2576" width="12.90625" style="55" customWidth="1"/>
    <col min="2577" max="2815" width="9.08984375" style="55" customWidth="1"/>
    <col min="2816" max="2816" width="28.6328125" style="55"/>
    <col min="2817" max="2817" width="41.54296875" style="55" bestFit="1" customWidth="1"/>
    <col min="2818" max="2824" width="13.453125" style="55" bestFit="1" customWidth="1"/>
    <col min="2825" max="2825" width="12.453125" style="55" bestFit="1" customWidth="1"/>
    <col min="2826" max="2826" width="13.453125" style="55" customWidth="1"/>
    <col min="2827" max="2829" width="13.453125" style="55" bestFit="1" customWidth="1"/>
    <col min="2830" max="2830" width="14.453125" style="55" customWidth="1"/>
    <col min="2831" max="2831" width="9.08984375" style="55" customWidth="1"/>
    <col min="2832" max="2832" width="12.90625" style="55" customWidth="1"/>
    <col min="2833" max="3071" width="9.08984375" style="55" customWidth="1"/>
    <col min="3072" max="3072" width="28.6328125" style="55"/>
    <col min="3073" max="3073" width="41.54296875" style="55" bestFit="1" customWidth="1"/>
    <col min="3074" max="3080" width="13.453125" style="55" bestFit="1" customWidth="1"/>
    <col min="3081" max="3081" width="12.453125" style="55" bestFit="1" customWidth="1"/>
    <col min="3082" max="3082" width="13.453125" style="55" customWidth="1"/>
    <col min="3083" max="3085" width="13.453125" style="55" bestFit="1" customWidth="1"/>
    <col min="3086" max="3086" width="14.453125" style="55" customWidth="1"/>
    <col min="3087" max="3087" width="9.08984375" style="55" customWidth="1"/>
    <col min="3088" max="3088" width="12.90625" style="55" customWidth="1"/>
    <col min="3089" max="3327" width="9.08984375" style="55" customWidth="1"/>
    <col min="3328" max="3328" width="28.6328125" style="55"/>
    <col min="3329" max="3329" width="41.54296875" style="55" bestFit="1" customWidth="1"/>
    <col min="3330" max="3336" width="13.453125" style="55" bestFit="1" customWidth="1"/>
    <col min="3337" max="3337" width="12.453125" style="55" bestFit="1" customWidth="1"/>
    <col min="3338" max="3338" width="13.453125" style="55" customWidth="1"/>
    <col min="3339" max="3341" width="13.453125" style="55" bestFit="1" customWidth="1"/>
    <col min="3342" max="3342" width="14.453125" style="55" customWidth="1"/>
    <col min="3343" max="3343" width="9.08984375" style="55" customWidth="1"/>
    <col min="3344" max="3344" width="12.90625" style="55" customWidth="1"/>
    <col min="3345" max="3583" width="9.08984375" style="55" customWidth="1"/>
    <col min="3584" max="3584" width="28.6328125" style="55"/>
    <col min="3585" max="3585" width="41.54296875" style="55" bestFit="1" customWidth="1"/>
    <col min="3586" max="3592" width="13.453125" style="55" bestFit="1" customWidth="1"/>
    <col min="3593" max="3593" width="12.453125" style="55" bestFit="1" customWidth="1"/>
    <col min="3594" max="3594" width="13.453125" style="55" customWidth="1"/>
    <col min="3595" max="3597" width="13.453125" style="55" bestFit="1" customWidth="1"/>
    <col min="3598" max="3598" width="14.453125" style="55" customWidth="1"/>
    <col min="3599" max="3599" width="9.08984375" style="55" customWidth="1"/>
    <col min="3600" max="3600" width="12.90625" style="55" customWidth="1"/>
    <col min="3601" max="3839" width="9.08984375" style="55" customWidth="1"/>
    <col min="3840" max="3840" width="28.6328125" style="55"/>
    <col min="3841" max="3841" width="41.54296875" style="55" bestFit="1" customWidth="1"/>
    <col min="3842" max="3848" width="13.453125" style="55" bestFit="1" customWidth="1"/>
    <col min="3849" max="3849" width="12.453125" style="55" bestFit="1" customWidth="1"/>
    <col min="3850" max="3850" width="13.453125" style="55" customWidth="1"/>
    <col min="3851" max="3853" width="13.453125" style="55" bestFit="1" customWidth="1"/>
    <col min="3854" max="3854" width="14.453125" style="55" customWidth="1"/>
    <col min="3855" max="3855" width="9.08984375" style="55" customWidth="1"/>
    <col min="3856" max="3856" width="12.90625" style="55" customWidth="1"/>
    <col min="3857" max="4095" width="9.08984375" style="55" customWidth="1"/>
    <col min="4096" max="4096" width="28.6328125" style="55"/>
    <col min="4097" max="4097" width="41.54296875" style="55" bestFit="1" customWidth="1"/>
    <col min="4098" max="4104" width="13.453125" style="55" bestFit="1" customWidth="1"/>
    <col min="4105" max="4105" width="12.453125" style="55" bestFit="1" customWidth="1"/>
    <col min="4106" max="4106" width="13.453125" style="55" customWidth="1"/>
    <col min="4107" max="4109" width="13.453125" style="55" bestFit="1" customWidth="1"/>
    <col min="4110" max="4110" width="14.453125" style="55" customWidth="1"/>
    <col min="4111" max="4111" width="9.08984375" style="55" customWidth="1"/>
    <col min="4112" max="4112" width="12.90625" style="55" customWidth="1"/>
    <col min="4113" max="4351" width="9.08984375" style="55" customWidth="1"/>
    <col min="4352" max="4352" width="28.6328125" style="55"/>
    <col min="4353" max="4353" width="41.54296875" style="55" bestFit="1" customWidth="1"/>
    <col min="4354" max="4360" width="13.453125" style="55" bestFit="1" customWidth="1"/>
    <col min="4361" max="4361" width="12.453125" style="55" bestFit="1" customWidth="1"/>
    <col min="4362" max="4362" width="13.453125" style="55" customWidth="1"/>
    <col min="4363" max="4365" width="13.453125" style="55" bestFit="1" customWidth="1"/>
    <col min="4366" max="4366" width="14.453125" style="55" customWidth="1"/>
    <col min="4367" max="4367" width="9.08984375" style="55" customWidth="1"/>
    <col min="4368" max="4368" width="12.90625" style="55" customWidth="1"/>
    <col min="4369" max="4607" width="9.08984375" style="55" customWidth="1"/>
    <col min="4608" max="4608" width="28.6328125" style="55"/>
    <col min="4609" max="4609" width="41.54296875" style="55" bestFit="1" customWidth="1"/>
    <col min="4610" max="4616" width="13.453125" style="55" bestFit="1" customWidth="1"/>
    <col min="4617" max="4617" width="12.453125" style="55" bestFit="1" customWidth="1"/>
    <col min="4618" max="4618" width="13.453125" style="55" customWidth="1"/>
    <col min="4619" max="4621" width="13.453125" style="55" bestFit="1" customWidth="1"/>
    <col min="4622" max="4622" width="14.453125" style="55" customWidth="1"/>
    <col min="4623" max="4623" width="9.08984375" style="55" customWidth="1"/>
    <col min="4624" max="4624" width="12.90625" style="55" customWidth="1"/>
    <col min="4625" max="4863" width="9.08984375" style="55" customWidth="1"/>
    <col min="4864" max="4864" width="28.6328125" style="55"/>
    <col min="4865" max="4865" width="41.54296875" style="55" bestFit="1" customWidth="1"/>
    <col min="4866" max="4872" width="13.453125" style="55" bestFit="1" customWidth="1"/>
    <col min="4873" max="4873" width="12.453125" style="55" bestFit="1" customWidth="1"/>
    <col min="4874" max="4874" width="13.453125" style="55" customWidth="1"/>
    <col min="4875" max="4877" width="13.453125" style="55" bestFit="1" customWidth="1"/>
    <col min="4878" max="4878" width="14.453125" style="55" customWidth="1"/>
    <col min="4879" max="4879" width="9.08984375" style="55" customWidth="1"/>
    <col min="4880" max="4880" width="12.90625" style="55" customWidth="1"/>
    <col min="4881" max="5119" width="9.08984375" style="55" customWidth="1"/>
    <col min="5120" max="5120" width="28.6328125" style="55"/>
    <col min="5121" max="5121" width="41.54296875" style="55" bestFit="1" customWidth="1"/>
    <col min="5122" max="5128" width="13.453125" style="55" bestFit="1" customWidth="1"/>
    <col min="5129" max="5129" width="12.453125" style="55" bestFit="1" customWidth="1"/>
    <col min="5130" max="5130" width="13.453125" style="55" customWidth="1"/>
    <col min="5131" max="5133" width="13.453125" style="55" bestFit="1" customWidth="1"/>
    <col min="5134" max="5134" width="14.453125" style="55" customWidth="1"/>
    <col min="5135" max="5135" width="9.08984375" style="55" customWidth="1"/>
    <col min="5136" max="5136" width="12.90625" style="55" customWidth="1"/>
    <col min="5137" max="5375" width="9.08984375" style="55" customWidth="1"/>
    <col min="5376" max="5376" width="28.6328125" style="55"/>
    <col min="5377" max="5377" width="41.54296875" style="55" bestFit="1" customWidth="1"/>
    <col min="5378" max="5384" width="13.453125" style="55" bestFit="1" customWidth="1"/>
    <col min="5385" max="5385" width="12.453125" style="55" bestFit="1" customWidth="1"/>
    <col min="5386" max="5386" width="13.453125" style="55" customWidth="1"/>
    <col min="5387" max="5389" width="13.453125" style="55" bestFit="1" customWidth="1"/>
    <col min="5390" max="5390" width="14.453125" style="55" customWidth="1"/>
    <col min="5391" max="5391" width="9.08984375" style="55" customWidth="1"/>
    <col min="5392" max="5392" width="12.90625" style="55" customWidth="1"/>
    <col min="5393" max="5631" width="9.08984375" style="55" customWidth="1"/>
    <col min="5632" max="5632" width="28.6328125" style="55"/>
    <col min="5633" max="5633" width="41.54296875" style="55" bestFit="1" customWidth="1"/>
    <col min="5634" max="5640" width="13.453125" style="55" bestFit="1" customWidth="1"/>
    <col min="5641" max="5641" width="12.453125" style="55" bestFit="1" customWidth="1"/>
    <col min="5642" max="5642" width="13.453125" style="55" customWidth="1"/>
    <col min="5643" max="5645" width="13.453125" style="55" bestFit="1" customWidth="1"/>
    <col min="5646" max="5646" width="14.453125" style="55" customWidth="1"/>
    <col min="5647" max="5647" width="9.08984375" style="55" customWidth="1"/>
    <col min="5648" max="5648" width="12.90625" style="55" customWidth="1"/>
    <col min="5649" max="5887" width="9.08984375" style="55" customWidth="1"/>
    <col min="5888" max="5888" width="28.6328125" style="55"/>
    <col min="5889" max="5889" width="41.54296875" style="55" bestFit="1" customWidth="1"/>
    <col min="5890" max="5896" width="13.453125" style="55" bestFit="1" customWidth="1"/>
    <col min="5897" max="5897" width="12.453125" style="55" bestFit="1" customWidth="1"/>
    <col min="5898" max="5898" width="13.453125" style="55" customWidth="1"/>
    <col min="5899" max="5901" width="13.453125" style="55" bestFit="1" customWidth="1"/>
    <col min="5902" max="5902" width="14.453125" style="55" customWidth="1"/>
    <col min="5903" max="5903" width="9.08984375" style="55" customWidth="1"/>
    <col min="5904" max="5904" width="12.90625" style="55" customWidth="1"/>
    <col min="5905" max="6143" width="9.08984375" style="55" customWidth="1"/>
    <col min="6144" max="6144" width="28.6328125" style="55"/>
    <col min="6145" max="6145" width="41.54296875" style="55" bestFit="1" customWidth="1"/>
    <col min="6146" max="6152" width="13.453125" style="55" bestFit="1" customWidth="1"/>
    <col min="6153" max="6153" width="12.453125" style="55" bestFit="1" customWidth="1"/>
    <col min="6154" max="6154" width="13.453125" style="55" customWidth="1"/>
    <col min="6155" max="6157" width="13.453125" style="55" bestFit="1" customWidth="1"/>
    <col min="6158" max="6158" width="14.453125" style="55" customWidth="1"/>
    <col min="6159" max="6159" width="9.08984375" style="55" customWidth="1"/>
    <col min="6160" max="6160" width="12.90625" style="55" customWidth="1"/>
    <col min="6161" max="6399" width="9.08984375" style="55" customWidth="1"/>
    <col min="6400" max="6400" width="28.6328125" style="55"/>
    <col min="6401" max="6401" width="41.54296875" style="55" bestFit="1" customWidth="1"/>
    <col min="6402" max="6408" width="13.453125" style="55" bestFit="1" customWidth="1"/>
    <col min="6409" max="6409" width="12.453125" style="55" bestFit="1" customWidth="1"/>
    <col min="6410" max="6410" width="13.453125" style="55" customWidth="1"/>
    <col min="6411" max="6413" width="13.453125" style="55" bestFit="1" customWidth="1"/>
    <col min="6414" max="6414" width="14.453125" style="55" customWidth="1"/>
    <col min="6415" max="6415" width="9.08984375" style="55" customWidth="1"/>
    <col min="6416" max="6416" width="12.90625" style="55" customWidth="1"/>
    <col min="6417" max="6655" width="9.08984375" style="55" customWidth="1"/>
    <col min="6656" max="6656" width="28.6328125" style="55"/>
    <col min="6657" max="6657" width="41.54296875" style="55" bestFit="1" customWidth="1"/>
    <col min="6658" max="6664" width="13.453125" style="55" bestFit="1" customWidth="1"/>
    <col min="6665" max="6665" width="12.453125" style="55" bestFit="1" customWidth="1"/>
    <col min="6666" max="6666" width="13.453125" style="55" customWidth="1"/>
    <col min="6667" max="6669" width="13.453125" style="55" bestFit="1" customWidth="1"/>
    <col min="6670" max="6670" width="14.453125" style="55" customWidth="1"/>
    <col min="6671" max="6671" width="9.08984375" style="55" customWidth="1"/>
    <col min="6672" max="6672" width="12.90625" style="55" customWidth="1"/>
    <col min="6673" max="6911" width="9.08984375" style="55" customWidth="1"/>
    <col min="6912" max="6912" width="28.6328125" style="55"/>
    <col min="6913" max="6913" width="41.54296875" style="55" bestFit="1" customWidth="1"/>
    <col min="6914" max="6920" width="13.453125" style="55" bestFit="1" customWidth="1"/>
    <col min="6921" max="6921" width="12.453125" style="55" bestFit="1" customWidth="1"/>
    <col min="6922" max="6922" width="13.453125" style="55" customWidth="1"/>
    <col min="6923" max="6925" width="13.453125" style="55" bestFit="1" customWidth="1"/>
    <col min="6926" max="6926" width="14.453125" style="55" customWidth="1"/>
    <col min="6927" max="6927" width="9.08984375" style="55" customWidth="1"/>
    <col min="6928" max="6928" width="12.90625" style="55" customWidth="1"/>
    <col min="6929" max="7167" width="9.08984375" style="55" customWidth="1"/>
    <col min="7168" max="7168" width="28.6328125" style="55"/>
    <col min="7169" max="7169" width="41.54296875" style="55" bestFit="1" customWidth="1"/>
    <col min="7170" max="7176" width="13.453125" style="55" bestFit="1" customWidth="1"/>
    <col min="7177" max="7177" width="12.453125" style="55" bestFit="1" customWidth="1"/>
    <col min="7178" max="7178" width="13.453125" style="55" customWidth="1"/>
    <col min="7179" max="7181" width="13.453125" style="55" bestFit="1" customWidth="1"/>
    <col min="7182" max="7182" width="14.453125" style="55" customWidth="1"/>
    <col min="7183" max="7183" width="9.08984375" style="55" customWidth="1"/>
    <col min="7184" max="7184" width="12.90625" style="55" customWidth="1"/>
    <col min="7185" max="7423" width="9.08984375" style="55" customWidth="1"/>
    <col min="7424" max="7424" width="28.6328125" style="55"/>
    <col min="7425" max="7425" width="41.54296875" style="55" bestFit="1" customWidth="1"/>
    <col min="7426" max="7432" width="13.453125" style="55" bestFit="1" customWidth="1"/>
    <col min="7433" max="7433" width="12.453125" style="55" bestFit="1" customWidth="1"/>
    <col min="7434" max="7434" width="13.453125" style="55" customWidth="1"/>
    <col min="7435" max="7437" width="13.453125" style="55" bestFit="1" customWidth="1"/>
    <col min="7438" max="7438" width="14.453125" style="55" customWidth="1"/>
    <col min="7439" max="7439" width="9.08984375" style="55" customWidth="1"/>
    <col min="7440" max="7440" width="12.90625" style="55" customWidth="1"/>
    <col min="7441" max="7679" width="9.08984375" style="55" customWidth="1"/>
    <col min="7680" max="7680" width="28.6328125" style="55"/>
    <col min="7681" max="7681" width="41.54296875" style="55" bestFit="1" customWidth="1"/>
    <col min="7682" max="7688" width="13.453125" style="55" bestFit="1" customWidth="1"/>
    <col min="7689" max="7689" width="12.453125" style="55" bestFit="1" customWidth="1"/>
    <col min="7690" max="7690" width="13.453125" style="55" customWidth="1"/>
    <col min="7691" max="7693" width="13.453125" style="55" bestFit="1" customWidth="1"/>
    <col min="7694" max="7694" width="14.453125" style="55" customWidth="1"/>
    <col min="7695" max="7695" width="9.08984375" style="55" customWidth="1"/>
    <col min="7696" max="7696" width="12.90625" style="55" customWidth="1"/>
    <col min="7697" max="7935" width="9.08984375" style="55" customWidth="1"/>
    <col min="7936" max="7936" width="28.6328125" style="55"/>
    <col min="7937" max="7937" width="41.54296875" style="55" bestFit="1" customWidth="1"/>
    <col min="7938" max="7944" width="13.453125" style="55" bestFit="1" customWidth="1"/>
    <col min="7945" max="7945" width="12.453125" style="55" bestFit="1" customWidth="1"/>
    <col min="7946" max="7946" width="13.453125" style="55" customWidth="1"/>
    <col min="7947" max="7949" width="13.453125" style="55" bestFit="1" customWidth="1"/>
    <col min="7950" max="7950" width="14.453125" style="55" customWidth="1"/>
    <col min="7951" max="7951" width="9.08984375" style="55" customWidth="1"/>
    <col min="7952" max="7952" width="12.90625" style="55" customWidth="1"/>
    <col min="7953" max="8191" width="9.08984375" style="55" customWidth="1"/>
    <col min="8192" max="8192" width="28.6328125" style="55"/>
    <col min="8193" max="8193" width="41.54296875" style="55" bestFit="1" customWidth="1"/>
    <col min="8194" max="8200" width="13.453125" style="55" bestFit="1" customWidth="1"/>
    <col min="8201" max="8201" width="12.453125" style="55" bestFit="1" customWidth="1"/>
    <col min="8202" max="8202" width="13.453125" style="55" customWidth="1"/>
    <col min="8203" max="8205" width="13.453125" style="55" bestFit="1" customWidth="1"/>
    <col min="8206" max="8206" width="14.453125" style="55" customWidth="1"/>
    <col min="8207" max="8207" width="9.08984375" style="55" customWidth="1"/>
    <col min="8208" max="8208" width="12.90625" style="55" customWidth="1"/>
    <col min="8209" max="8447" width="9.08984375" style="55" customWidth="1"/>
    <col min="8448" max="8448" width="28.6328125" style="55"/>
    <col min="8449" max="8449" width="41.54296875" style="55" bestFit="1" customWidth="1"/>
    <col min="8450" max="8456" width="13.453125" style="55" bestFit="1" customWidth="1"/>
    <col min="8457" max="8457" width="12.453125" style="55" bestFit="1" customWidth="1"/>
    <col min="8458" max="8458" width="13.453125" style="55" customWidth="1"/>
    <col min="8459" max="8461" width="13.453125" style="55" bestFit="1" customWidth="1"/>
    <col min="8462" max="8462" width="14.453125" style="55" customWidth="1"/>
    <col min="8463" max="8463" width="9.08984375" style="55" customWidth="1"/>
    <col min="8464" max="8464" width="12.90625" style="55" customWidth="1"/>
    <col min="8465" max="8703" width="9.08984375" style="55" customWidth="1"/>
    <col min="8704" max="8704" width="28.6328125" style="55"/>
    <col min="8705" max="8705" width="41.54296875" style="55" bestFit="1" customWidth="1"/>
    <col min="8706" max="8712" width="13.453125" style="55" bestFit="1" customWidth="1"/>
    <col min="8713" max="8713" width="12.453125" style="55" bestFit="1" customWidth="1"/>
    <col min="8714" max="8714" width="13.453125" style="55" customWidth="1"/>
    <col min="8715" max="8717" width="13.453125" style="55" bestFit="1" customWidth="1"/>
    <col min="8718" max="8718" width="14.453125" style="55" customWidth="1"/>
    <col min="8719" max="8719" width="9.08984375" style="55" customWidth="1"/>
    <col min="8720" max="8720" width="12.90625" style="55" customWidth="1"/>
    <col min="8721" max="8959" width="9.08984375" style="55" customWidth="1"/>
    <col min="8960" max="8960" width="28.6328125" style="55"/>
    <col min="8961" max="8961" width="41.54296875" style="55" bestFit="1" customWidth="1"/>
    <col min="8962" max="8968" width="13.453125" style="55" bestFit="1" customWidth="1"/>
    <col min="8969" max="8969" width="12.453125" style="55" bestFit="1" customWidth="1"/>
    <col min="8970" max="8970" width="13.453125" style="55" customWidth="1"/>
    <col min="8971" max="8973" width="13.453125" style="55" bestFit="1" customWidth="1"/>
    <col min="8974" max="8974" width="14.453125" style="55" customWidth="1"/>
    <col min="8975" max="8975" width="9.08984375" style="55" customWidth="1"/>
    <col min="8976" max="8976" width="12.90625" style="55" customWidth="1"/>
    <col min="8977" max="9215" width="9.08984375" style="55" customWidth="1"/>
    <col min="9216" max="9216" width="28.6328125" style="55"/>
    <col min="9217" max="9217" width="41.54296875" style="55" bestFit="1" customWidth="1"/>
    <col min="9218" max="9224" width="13.453125" style="55" bestFit="1" customWidth="1"/>
    <col min="9225" max="9225" width="12.453125" style="55" bestFit="1" customWidth="1"/>
    <col min="9226" max="9226" width="13.453125" style="55" customWidth="1"/>
    <col min="9227" max="9229" width="13.453125" style="55" bestFit="1" customWidth="1"/>
    <col min="9230" max="9230" width="14.453125" style="55" customWidth="1"/>
    <col min="9231" max="9231" width="9.08984375" style="55" customWidth="1"/>
    <col min="9232" max="9232" width="12.90625" style="55" customWidth="1"/>
    <col min="9233" max="9471" width="9.08984375" style="55" customWidth="1"/>
    <col min="9472" max="9472" width="28.6328125" style="55"/>
    <col min="9473" max="9473" width="41.54296875" style="55" bestFit="1" customWidth="1"/>
    <col min="9474" max="9480" width="13.453125" style="55" bestFit="1" customWidth="1"/>
    <col min="9481" max="9481" width="12.453125" style="55" bestFit="1" customWidth="1"/>
    <col min="9482" max="9482" width="13.453125" style="55" customWidth="1"/>
    <col min="9483" max="9485" width="13.453125" style="55" bestFit="1" customWidth="1"/>
    <col min="9486" max="9486" width="14.453125" style="55" customWidth="1"/>
    <col min="9487" max="9487" width="9.08984375" style="55" customWidth="1"/>
    <col min="9488" max="9488" width="12.90625" style="55" customWidth="1"/>
    <col min="9489" max="9727" width="9.08984375" style="55" customWidth="1"/>
    <col min="9728" max="9728" width="28.6328125" style="55"/>
    <col min="9729" max="9729" width="41.54296875" style="55" bestFit="1" customWidth="1"/>
    <col min="9730" max="9736" width="13.453125" style="55" bestFit="1" customWidth="1"/>
    <col min="9737" max="9737" width="12.453125" style="55" bestFit="1" customWidth="1"/>
    <col min="9738" max="9738" width="13.453125" style="55" customWidth="1"/>
    <col min="9739" max="9741" width="13.453125" style="55" bestFit="1" customWidth="1"/>
    <col min="9742" max="9742" width="14.453125" style="55" customWidth="1"/>
    <col min="9743" max="9743" width="9.08984375" style="55" customWidth="1"/>
    <col min="9744" max="9744" width="12.90625" style="55" customWidth="1"/>
    <col min="9745" max="9983" width="9.08984375" style="55" customWidth="1"/>
    <col min="9984" max="9984" width="28.6328125" style="55"/>
    <col min="9985" max="9985" width="41.54296875" style="55" bestFit="1" customWidth="1"/>
    <col min="9986" max="9992" width="13.453125" style="55" bestFit="1" customWidth="1"/>
    <col min="9993" max="9993" width="12.453125" style="55" bestFit="1" customWidth="1"/>
    <col min="9994" max="9994" width="13.453125" style="55" customWidth="1"/>
    <col min="9995" max="9997" width="13.453125" style="55" bestFit="1" customWidth="1"/>
    <col min="9998" max="9998" width="14.453125" style="55" customWidth="1"/>
    <col min="9999" max="9999" width="9.08984375" style="55" customWidth="1"/>
    <col min="10000" max="10000" width="12.90625" style="55" customWidth="1"/>
    <col min="10001" max="10239" width="9.08984375" style="55" customWidth="1"/>
    <col min="10240" max="10240" width="28.6328125" style="55"/>
    <col min="10241" max="10241" width="41.54296875" style="55" bestFit="1" customWidth="1"/>
    <col min="10242" max="10248" width="13.453125" style="55" bestFit="1" customWidth="1"/>
    <col min="10249" max="10249" width="12.453125" style="55" bestFit="1" customWidth="1"/>
    <col min="10250" max="10250" width="13.453125" style="55" customWidth="1"/>
    <col min="10251" max="10253" width="13.453125" style="55" bestFit="1" customWidth="1"/>
    <col min="10254" max="10254" width="14.453125" style="55" customWidth="1"/>
    <col min="10255" max="10255" width="9.08984375" style="55" customWidth="1"/>
    <col min="10256" max="10256" width="12.90625" style="55" customWidth="1"/>
    <col min="10257" max="10495" width="9.08984375" style="55" customWidth="1"/>
    <col min="10496" max="10496" width="28.6328125" style="55"/>
    <col min="10497" max="10497" width="41.54296875" style="55" bestFit="1" customWidth="1"/>
    <col min="10498" max="10504" width="13.453125" style="55" bestFit="1" customWidth="1"/>
    <col min="10505" max="10505" width="12.453125" style="55" bestFit="1" customWidth="1"/>
    <col min="10506" max="10506" width="13.453125" style="55" customWidth="1"/>
    <col min="10507" max="10509" width="13.453125" style="55" bestFit="1" customWidth="1"/>
    <col min="10510" max="10510" width="14.453125" style="55" customWidth="1"/>
    <col min="10511" max="10511" width="9.08984375" style="55" customWidth="1"/>
    <col min="10512" max="10512" width="12.90625" style="55" customWidth="1"/>
    <col min="10513" max="10751" width="9.08984375" style="55" customWidth="1"/>
    <col min="10752" max="10752" width="28.6328125" style="55"/>
    <col min="10753" max="10753" width="41.54296875" style="55" bestFit="1" customWidth="1"/>
    <col min="10754" max="10760" width="13.453125" style="55" bestFit="1" customWidth="1"/>
    <col min="10761" max="10761" width="12.453125" style="55" bestFit="1" customWidth="1"/>
    <col min="10762" max="10762" width="13.453125" style="55" customWidth="1"/>
    <col min="10763" max="10765" width="13.453125" style="55" bestFit="1" customWidth="1"/>
    <col min="10766" max="10766" width="14.453125" style="55" customWidth="1"/>
    <col min="10767" max="10767" width="9.08984375" style="55" customWidth="1"/>
    <col min="10768" max="10768" width="12.90625" style="55" customWidth="1"/>
    <col min="10769" max="11007" width="9.08984375" style="55" customWidth="1"/>
    <col min="11008" max="11008" width="28.6328125" style="55"/>
    <col min="11009" max="11009" width="41.54296875" style="55" bestFit="1" customWidth="1"/>
    <col min="11010" max="11016" width="13.453125" style="55" bestFit="1" customWidth="1"/>
    <col min="11017" max="11017" width="12.453125" style="55" bestFit="1" customWidth="1"/>
    <col min="11018" max="11018" width="13.453125" style="55" customWidth="1"/>
    <col min="11019" max="11021" width="13.453125" style="55" bestFit="1" customWidth="1"/>
    <col min="11022" max="11022" width="14.453125" style="55" customWidth="1"/>
    <col min="11023" max="11023" width="9.08984375" style="55" customWidth="1"/>
    <col min="11024" max="11024" width="12.90625" style="55" customWidth="1"/>
    <col min="11025" max="11263" width="9.08984375" style="55" customWidth="1"/>
    <col min="11264" max="11264" width="28.6328125" style="55"/>
    <col min="11265" max="11265" width="41.54296875" style="55" bestFit="1" customWidth="1"/>
    <col min="11266" max="11272" width="13.453125" style="55" bestFit="1" customWidth="1"/>
    <col min="11273" max="11273" width="12.453125" style="55" bestFit="1" customWidth="1"/>
    <col min="11274" max="11274" width="13.453125" style="55" customWidth="1"/>
    <col min="11275" max="11277" width="13.453125" style="55" bestFit="1" customWidth="1"/>
    <col min="11278" max="11278" width="14.453125" style="55" customWidth="1"/>
    <col min="11279" max="11279" width="9.08984375" style="55" customWidth="1"/>
    <col min="11280" max="11280" width="12.90625" style="55" customWidth="1"/>
    <col min="11281" max="11519" width="9.08984375" style="55" customWidth="1"/>
    <col min="11520" max="11520" width="28.6328125" style="55"/>
    <col min="11521" max="11521" width="41.54296875" style="55" bestFit="1" customWidth="1"/>
    <col min="11522" max="11528" width="13.453125" style="55" bestFit="1" customWidth="1"/>
    <col min="11529" max="11529" width="12.453125" style="55" bestFit="1" customWidth="1"/>
    <col min="11530" max="11530" width="13.453125" style="55" customWidth="1"/>
    <col min="11531" max="11533" width="13.453125" style="55" bestFit="1" customWidth="1"/>
    <col min="11534" max="11534" width="14.453125" style="55" customWidth="1"/>
    <col min="11535" max="11535" width="9.08984375" style="55" customWidth="1"/>
    <col min="11536" max="11536" width="12.90625" style="55" customWidth="1"/>
    <col min="11537" max="11775" width="9.08984375" style="55" customWidth="1"/>
    <col min="11776" max="11776" width="28.6328125" style="55"/>
    <col min="11777" max="11777" width="41.54296875" style="55" bestFit="1" customWidth="1"/>
    <col min="11778" max="11784" width="13.453125" style="55" bestFit="1" customWidth="1"/>
    <col min="11785" max="11785" width="12.453125" style="55" bestFit="1" customWidth="1"/>
    <col min="11786" max="11786" width="13.453125" style="55" customWidth="1"/>
    <col min="11787" max="11789" width="13.453125" style="55" bestFit="1" customWidth="1"/>
    <col min="11790" max="11790" width="14.453125" style="55" customWidth="1"/>
    <col min="11791" max="11791" width="9.08984375" style="55" customWidth="1"/>
    <col min="11792" max="11792" width="12.90625" style="55" customWidth="1"/>
    <col min="11793" max="12031" width="9.08984375" style="55" customWidth="1"/>
    <col min="12032" max="12032" width="28.6328125" style="55"/>
    <col min="12033" max="12033" width="41.54296875" style="55" bestFit="1" customWidth="1"/>
    <col min="12034" max="12040" width="13.453125" style="55" bestFit="1" customWidth="1"/>
    <col min="12041" max="12041" width="12.453125" style="55" bestFit="1" customWidth="1"/>
    <col min="12042" max="12042" width="13.453125" style="55" customWidth="1"/>
    <col min="12043" max="12045" width="13.453125" style="55" bestFit="1" customWidth="1"/>
    <col min="12046" max="12046" width="14.453125" style="55" customWidth="1"/>
    <col min="12047" max="12047" width="9.08984375" style="55" customWidth="1"/>
    <col min="12048" max="12048" width="12.90625" style="55" customWidth="1"/>
    <col min="12049" max="12287" width="9.08984375" style="55" customWidth="1"/>
    <col min="12288" max="12288" width="28.6328125" style="55"/>
    <col min="12289" max="12289" width="41.54296875" style="55" bestFit="1" customWidth="1"/>
    <col min="12290" max="12296" width="13.453125" style="55" bestFit="1" customWidth="1"/>
    <col min="12297" max="12297" width="12.453125" style="55" bestFit="1" customWidth="1"/>
    <col min="12298" max="12298" width="13.453125" style="55" customWidth="1"/>
    <col min="12299" max="12301" width="13.453125" style="55" bestFit="1" customWidth="1"/>
    <col min="12302" max="12302" width="14.453125" style="55" customWidth="1"/>
    <col min="12303" max="12303" width="9.08984375" style="55" customWidth="1"/>
    <col min="12304" max="12304" width="12.90625" style="55" customWidth="1"/>
    <col min="12305" max="12543" width="9.08984375" style="55" customWidth="1"/>
    <col min="12544" max="12544" width="28.6328125" style="55"/>
    <col min="12545" max="12545" width="41.54296875" style="55" bestFit="1" customWidth="1"/>
    <col min="12546" max="12552" width="13.453125" style="55" bestFit="1" customWidth="1"/>
    <col min="12553" max="12553" width="12.453125" style="55" bestFit="1" customWidth="1"/>
    <col min="12554" max="12554" width="13.453125" style="55" customWidth="1"/>
    <col min="12555" max="12557" width="13.453125" style="55" bestFit="1" customWidth="1"/>
    <col min="12558" max="12558" width="14.453125" style="55" customWidth="1"/>
    <col min="12559" max="12559" width="9.08984375" style="55" customWidth="1"/>
    <col min="12560" max="12560" width="12.90625" style="55" customWidth="1"/>
    <col min="12561" max="12799" width="9.08984375" style="55" customWidth="1"/>
    <col min="12800" max="12800" width="28.6328125" style="55"/>
    <col min="12801" max="12801" width="41.54296875" style="55" bestFit="1" customWidth="1"/>
    <col min="12802" max="12808" width="13.453125" style="55" bestFit="1" customWidth="1"/>
    <col min="12809" max="12809" width="12.453125" style="55" bestFit="1" customWidth="1"/>
    <col min="12810" max="12810" width="13.453125" style="55" customWidth="1"/>
    <col min="12811" max="12813" width="13.453125" style="55" bestFit="1" customWidth="1"/>
    <col min="12814" max="12814" width="14.453125" style="55" customWidth="1"/>
    <col min="12815" max="12815" width="9.08984375" style="55" customWidth="1"/>
    <col min="12816" max="12816" width="12.90625" style="55" customWidth="1"/>
    <col min="12817" max="13055" width="9.08984375" style="55" customWidth="1"/>
    <col min="13056" max="13056" width="28.6328125" style="55"/>
    <col min="13057" max="13057" width="41.54296875" style="55" bestFit="1" customWidth="1"/>
    <col min="13058" max="13064" width="13.453125" style="55" bestFit="1" customWidth="1"/>
    <col min="13065" max="13065" width="12.453125" style="55" bestFit="1" customWidth="1"/>
    <col min="13066" max="13066" width="13.453125" style="55" customWidth="1"/>
    <col min="13067" max="13069" width="13.453125" style="55" bestFit="1" customWidth="1"/>
    <col min="13070" max="13070" width="14.453125" style="55" customWidth="1"/>
    <col min="13071" max="13071" width="9.08984375" style="55" customWidth="1"/>
    <col min="13072" max="13072" width="12.90625" style="55" customWidth="1"/>
    <col min="13073" max="13311" width="9.08984375" style="55" customWidth="1"/>
    <col min="13312" max="13312" width="28.6328125" style="55"/>
    <col min="13313" max="13313" width="41.54296875" style="55" bestFit="1" customWidth="1"/>
    <col min="13314" max="13320" width="13.453125" style="55" bestFit="1" customWidth="1"/>
    <col min="13321" max="13321" width="12.453125" style="55" bestFit="1" customWidth="1"/>
    <col min="13322" max="13322" width="13.453125" style="55" customWidth="1"/>
    <col min="13323" max="13325" width="13.453125" style="55" bestFit="1" customWidth="1"/>
    <col min="13326" max="13326" width="14.453125" style="55" customWidth="1"/>
    <col min="13327" max="13327" width="9.08984375" style="55" customWidth="1"/>
    <col min="13328" max="13328" width="12.90625" style="55" customWidth="1"/>
    <col min="13329" max="13567" width="9.08984375" style="55" customWidth="1"/>
    <col min="13568" max="13568" width="28.6328125" style="55"/>
    <col min="13569" max="13569" width="41.54296875" style="55" bestFit="1" customWidth="1"/>
    <col min="13570" max="13576" width="13.453125" style="55" bestFit="1" customWidth="1"/>
    <col min="13577" max="13577" width="12.453125" style="55" bestFit="1" customWidth="1"/>
    <col min="13578" max="13578" width="13.453125" style="55" customWidth="1"/>
    <col min="13579" max="13581" width="13.453125" style="55" bestFit="1" customWidth="1"/>
    <col min="13582" max="13582" width="14.453125" style="55" customWidth="1"/>
    <col min="13583" max="13583" width="9.08984375" style="55" customWidth="1"/>
    <col min="13584" max="13584" width="12.90625" style="55" customWidth="1"/>
    <col min="13585" max="13823" width="9.08984375" style="55" customWidth="1"/>
    <col min="13824" max="13824" width="28.6328125" style="55"/>
    <col min="13825" max="13825" width="41.54296875" style="55" bestFit="1" customWidth="1"/>
    <col min="13826" max="13832" width="13.453125" style="55" bestFit="1" customWidth="1"/>
    <col min="13833" max="13833" width="12.453125" style="55" bestFit="1" customWidth="1"/>
    <col min="13834" max="13834" width="13.453125" style="55" customWidth="1"/>
    <col min="13835" max="13837" width="13.453125" style="55" bestFit="1" customWidth="1"/>
    <col min="13838" max="13838" width="14.453125" style="55" customWidth="1"/>
    <col min="13839" max="13839" width="9.08984375" style="55" customWidth="1"/>
    <col min="13840" max="13840" width="12.90625" style="55" customWidth="1"/>
    <col min="13841" max="14079" width="9.08984375" style="55" customWidth="1"/>
    <col min="14080" max="14080" width="28.6328125" style="55"/>
    <col min="14081" max="14081" width="41.54296875" style="55" bestFit="1" customWidth="1"/>
    <col min="14082" max="14088" width="13.453125" style="55" bestFit="1" customWidth="1"/>
    <col min="14089" max="14089" width="12.453125" style="55" bestFit="1" customWidth="1"/>
    <col min="14090" max="14090" width="13.453125" style="55" customWidth="1"/>
    <col min="14091" max="14093" width="13.453125" style="55" bestFit="1" customWidth="1"/>
    <col min="14094" max="14094" width="14.453125" style="55" customWidth="1"/>
    <col min="14095" max="14095" width="9.08984375" style="55" customWidth="1"/>
    <col min="14096" max="14096" width="12.90625" style="55" customWidth="1"/>
    <col min="14097" max="14335" width="9.08984375" style="55" customWidth="1"/>
    <col min="14336" max="14336" width="28.6328125" style="55"/>
    <col min="14337" max="14337" width="41.54296875" style="55" bestFit="1" customWidth="1"/>
    <col min="14338" max="14344" width="13.453125" style="55" bestFit="1" customWidth="1"/>
    <col min="14345" max="14345" width="12.453125" style="55" bestFit="1" customWidth="1"/>
    <col min="14346" max="14346" width="13.453125" style="55" customWidth="1"/>
    <col min="14347" max="14349" width="13.453125" style="55" bestFit="1" customWidth="1"/>
    <col min="14350" max="14350" width="14.453125" style="55" customWidth="1"/>
    <col min="14351" max="14351" width="9.08984375" style="55" customWidth="1"/>
    <col min="14352" max="14352" width="12.90625" style="55" customWidth="1"/>
    <col min="14353" max="14591" width="9.08984375" style="55" customWidth="1"/>
    <col min="14592" max="14592" width="28.6328125" style="55"/>
    <col min="14593" max="14593" width="41.54296875" style="55" bestFit="1" customWidth="1"/>
    <col min="14594" max="14600" width="13.453125" style="55" bestFit="1" customWidth="1"/>
    <col min="14601" max="14601" width="12.453125" style="55" bestFit="1" customWidth="1"/>
    <col min="14602" max="14602" width="13.453125" style="55" customWidth="1"/>
    <col min="14603" max="14605" width="13.453125" style="55" bestFit="1" customWidth="1"/>
    <col min="14606" max="14606" width="14.453125" style="55" customWidth="1"/>
    <col min="14607" max="14607" width="9.08984375" style="55" customWidth="1"/>
    <col min="14608" max="14608" width="12.90625" style="55" customWidth="1"/>
    <col min="14609" max="14847" width="9.08984375" style="55" customWidth="1"/>
    <col min="14848" max="14848" width="28.6328125" style="55"/>
    <col min="14849" max="14849" width="41.54296875" style="55" bestFit="1" customWidth="1"/>
    <col min="14850" max="14856" width="13.453125" style="55" bestFit="1" customWidth="1"/>
    <col min="14857" max="14857" width="12.453125" style="55" bestFit="1" customWidth="1"/>
    <col min="14858" max="14858" width="13.453125" style="55" customWidth="1"/>
    <col min="14859" max="14861" width="13.453125" style="55" bestFit="1" customWidth="1"/>
    <col min="14862" max="14862" width="14.453125" style="55" customWidth="1"/>
    <col min="14863" max="14863" width="9.08984375" style="55" customWidth="1"/>
    <col min="14864" max="14864" width="12.90625" style="55" customWidth="1"/>
    <col min="14865" max="15103" width="9.08984375" style="55" customWidth="1"/>
    <col min="15104" max="15104" width="28.6328125" style="55"/>
    <col min="15105" max="15105" width="41.54296875" style="55" bestFit="1" customWidth="1"/>
    <col min="15106" max="15112" width="13.453125" style="55" bestFit="1" customWidth="1"/>
    <col min="15113" max="15113" width="12.453125" style="55" bestFit="1" customWidth="1"/>
    <col min="15114" max="15114" width="13.453125" style="55" customWidth="1"/>
    <col min="15115" max="15117" width="13.453125" style="55" bestFit="1" customWidth="1"/>
    <col min="15118" max="15118" width="14.453125" style="55" customWidth="1"/>
    <col min="15119" max="15119" width="9.08984375" style="55" customWidth="1"/>
    <col min="15120" max="15120" width="12.90625" style="55" customWidth="1"/>
    <col min="15121" max="15359" width="9.08984375" style="55" customWidth="1"/>
    <col min="15360" max="15360" width="28.6328125" style="55"/>
    <col min="15361" max="15361" width="41.54296875" style="55" bestFit="1" customWidth="1"/>
    <col min="15362" max="15368" width="13.453125" style="55" bestFit="1" customWidth="1"/>
    <col min="15369" max="15369" width="12.453125" style="55" bestFit="1" customWidth="1"/>
    <col min="15370" max="15370" width="13.453125" style="55" customWidth="1"/>
    <col min="15371" max="15373" width="13.453125" style="55" bestFit="1" customWidth="1"/>
    <col min="15374" max="15374" width="14.453125" style="55" customWidth="1"/>
    <col min="15375" max="15375" width="9.08984375" style="55" customWidth="1"/>
    <col min="15376" max="15376" width="12.90625" style="55" customWidth="1"/>
    <col min="15377" max="15615" width="9.08984375" style="55" customWidth="1"/>
    <col min="15616" max="15616" width="28.6328125" style="55"/>
    <col min="15617" max="15617" width="41.54296875" style="55" bestFit="1" customWidth="1"/>
    <col min="15618" max="15624" width="13.453125" style="55" bestFit="1" customWidth="1"/>
    <col min="15625" max="15625" width="12.453125" style="55" bestFit="1" customWidth="1"/>
    <col min="15626" max="15626" width="13.453125" style="55" customWidth="1"/>
    <col min="15627" max="15629" width="13.453125" style="55" bestFit="1" customWidth="1"/>
    <col min="15630" max="15630" width="14.453125" style="55" customWidth="1"/>
    <col min="15631" max="15631" width="9.08984375" style="55" customWidth="1"/>
    <col min="15632" max="15632" width="12.90625" style="55" customWidth="1"/>
    <col min="15633" max="15871" width="9.08984375" style="55" customWidth="1"/>
    <col min="15872" max="15872" width="28.6328125" style="55"/>
    <col min="15873" max="15873" width="41.54296875" style="55" bestFit="1" customWidth="1"/>
    <col min="15874" max="15880" width="13.453125" style="55" bestFit="1" customWidth="1"/>
    <col min="15881" max="15881" width="12.453125" style="55" bestFit="1" customWidth="1"/>
    <col min="15882" max="15882" width="13.453125" style="55" customWidth="1"/>
    <col min="15883" max="15885" width="13.453125" style="55" bestFit="1" customWidth="1"/>
    <col min="15886" max="15886" width="14.453125" style="55" customWidth="1"/>
    <col min="15887" max="15887" width="9.08984375" style="55" customWidth="1"/>
    <col min="15888" max="15888" width="12.90625" style="55" customWidth="1"/>
    <col min="15889" max="16127" width="9.08984375" style="55" customWidth="1"/>
    <col min="16128" max="16128" width="28.6328125" style="55"/>
    <col min="16129" max="16129" width="41.54296875" style="55" bestFit="1" customWidth="1"/>
    <col min="16130" max="16136" width="13.453125" style="55" bestFit="1" customWidth="1"/>
    <col min="16137" max="16137" width="12.453125" style="55" bestFit="1" customWidth="1"/>
    <col min="16138" max="16138" width="13.453125" style="55" customWidth="1"/>
    <col min="16139" max="16141" width="13.453125" style="55" bestFit="1" customWidth="1"/>
    <col min="16142" max="16142" width="14.453125" style="55" customWidth="1"/>
    <col min="16143" max="16143" width="9.08984375" style="55" customWidth="1"/>
    <col min="16144" max="16144" width="12.90625" style="55" customWidth="1"/>
    <col min="16145" max="16383" width="9.08984375" style="55" customWidth="1"/>
    <col min="16384" max="16384" width="28.6328125" style="55"/>
  </cols>
  <sheetData>
    <row r="2" spans="1:256" x14ac:dyDescent="0.35">
      <c r="L2" s="104"/>
    </row>
    <row r="3" spans="1:256" x14ac:dyDescent="0.35">
      <c r="L3" s="104"/>
    </row>
    <row r="5" spans="1:256" x14ac:dyDescent="0.35">
      <c r="B5" s="105"/>
      <c r="E5" s="106"/>
      <c r="F5" s="106"/>
    </row>
    <row r="6" spans="1:256" ht="21" x14ac:dyDescent="0.5">
      <c r="A6" s="107" t="s">
        <v>129</v>
      </c>
      <c r="B6" s="108"/>
      <c r="O6" s="55"/>
    </row>
    <row r="7" spans="1:256" x14ac:dyDescent="0.35">
      <c r="A7" s="109"/>
      <c r="O7" s="55"/>
    </row>
    <row r="8" spans="1:256" x14ac:dyDescent="0.35">
      <c r="A8" s="109"/>
      <c r="O8" s="55"/>
    </row>
    <row r="9" spans="1:256" x14ac:dyDescent="0.35">
      <c r="A9" s="109"/>
      <c r="B9" s="110" t="s">
        <v>60</v>
      </c>
      <c r="C9" s="110" t="s">
        <v>61</v>
      </c>
      <c r="D9" s="110" t="s">
        <v>62</v>
      </c>
      <c r="E9" s="110" t="s">
        <v>63</v>
      </c>
      <c r="F9" s="110" t="s">
        <v>64</v>
      </c>
      <c r="G9" s="110" t="s">
        <v>65</v>
      </c>
      <c r="H9" s="110" t="s">
        <v>66</v>
      </c>
      <c r="I9" s="110" t="s">
        <v>67</v>
      </c>
      <c r="J9" s="110" t="s">
        <v>68</v>
      </c>
      <c r="K9" s="110" t="s">
        <v>69</v>
      </c>
      <c r="L9" s="110" t="s">
        <v>70</v>
      </c>
      <c r="M9" s="110" t="s">
        <v>71</v>
      </c>
      <c r="N9" s="110" t="s">
        <v>72</v>
      </c>
      <c r="O9" s="55"/>
    </row>
    <row r="10" spans="1:256" x14ac:dyDescent="0.35"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55"/>
    </row>
    <row r="11" spans="1:256" x14ac:dyDescent="0.35">
      <c r="A11" s="138" t="s">
        <v>189</v>
      </c>
      <c r="B11" s="139">
        <f t="shared" ref="B11:N11" si="0">+B13+B17+B26+B34+B45+B52+B62++B66+B72+B76+B80+B85+B91+B94+B97</f>
        <v>22716.100000000002</v>
      </c>
      <c r="C11" s="139">
        <f t="shared" si="0"/>
        <v>21267.200000000001</v>
      </c>
      <c r="D11" s="139">
        <f t="shared" si="0"/>
        <v>20817.2</v>
      </c>
      <c r="E11" s="139">
        <f t="shared" si="0"/>
        <v>21071.39</v>
      </c>
      <c r="F11" s="139">
        <f t="shared" si="0"/>
        <v>20853.009999999998</v>
      </c>
      <c r="G11" s="139">
        <f t="shared" si="0"/>
        <v>23378.320000000003</v>
      </c>
      <c r="H11" s="139">
        <f t="shared" si="0"/>
        <v>24334.13</v>
      </c>
      <c r="I11" s="139">
        <f t="shared" si="0"/>
        <v>20014.16</v>
      </c>
      <c r="J11" s="139">
        <f t="shared" si="0"/>
        <v>20940.259999999995</v>
      </c>
      <c r="K11" s="139">
        <f t="shared" si="0"/>
        <v>21601.070000000007</v>
      </c>
      <c r="L11" s="139">
        <f t="shared" si="0"/>
        <v>21215.259999999995</v>
      </c>
      <c r="M11" s="139">
        <f t="shared" si="0"/>
        <v>25521.089999999997</v>
      </c>
      <c r="N11" s="139">
        <f t="shared" si="0"/>
        <v>263729.19</v>
      </c>
      <c r="O11" s="55"/>
    </row>
    <row r="12" spans="1:256" ht="8" customHeight="1" x14ac:dyDescent="0.35">
      <c r="A12" s="109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55"/>
    </row>
    <row r="13" spans="1:256" x14ac:dyDescent="0.35">
      <c r="A13" s="117" t="s">
        <v>191</v>
      </c>
      <c r="B13" s="118">
        <f t="shared" ref="B13:N13" si="1">SUM(B14:B15)</f>
        <v>6000</v>
      </c>
      <c r="C13" s="118">
        <f t="shared" si="1"/>
        <v>6000</v>
      </c>
      <c r="D13" s="118">
        <f t="shared" si="1"/>
        <v>6000</v>
      </c>
      <c r="E13" s="118">
        <f t="shared" si="1"/>
        <v>6000</v>
      </c>
      <c r="F13" s="118">
        <f t="shared" si="1"/>
        <v>6000</v>
      </c>
      <c r="G13" s="118">
        <f t="shared" si="1"/>
        <v>6000</v>
      </c>
      <c r="H13" s="118">
        <f t="shared" si="1"/>
        <v>6000</v>
      </c>
      <c r="I13" s="118">
        <f t="shared" si="1"/>
        <v>6000</v>
      </c>
      <c r="J13" s="118">
        <f t="shared" si="1"/>
        <v>6000</v>
      </c>
      <c r="K13" s="118">
        <f t="shared" si="1"/>
        <v>6000</v>
      </c>
      <c r="L13" s="118">
        <f t="shared" si="1"/>
        <v>6000</v>
      </c>
      <c r="M13" s="118">
        <f t="shared" si="1"/>
        <v>6000</v>
      </c>
      <c r="N13" s="118">
        <f t="shared" si="1"/>
        <v>72000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pans="1:256" s="56" customFormat="1" x14ac:dyDescent="0.35">
      <c r="A14" s="114" t="s">
        <v>130</v>
      </c>
      <c r="B14" s="115">
        <v>5000</v>
      </c>
      <c r="C14" s="115">
        <f>+B14</f>
        <v>5000</v>
      </c>
      <c r="D14" s="115">
        <f t="shared" ref="D14:M15" si="2">+C14</f>
        <v>5000</v>
      </c>
      <c r="E14" s="115">
        <f t="shared" si="2"/>
        <v>5000</v>
      </c>
      <c r="F14" s="115">
        <f t="shared" si="2"/>
        <v>5000</v>
      </c>
      <c r="G14" s="115">
        <f t="shared" si="2"/>
        <v>5000</v>
      </c>
      <c r="H14" s="115">
        <f t="shared" si="2"/>
        <v>5000</v>
      </c>
      <c r="I14" s="115">
        <f t="shared" si="2"/>
        <v>5000</v>
      </c>
      <c r="J14" s="115">
        <f t="shared" si="2"/>
        <v>5000</v>
      </c>
      <c r="K14" s="115">
        <f t="shared" si="2"/>
        <v>5000</v>
      </c>
      <c r="L14" s="115">
        <f t="shared" si="2"/>
        <v>5000</v>
      </c>
      <c r="M14" s="115">
        <f t="shared" si="2"/>
        <v>5000</v>
      </c>
      <c r="N14" s="115">
        <f>SUM(B14:M14)</f>
        <v>60000</v>
      </c>
      <c r="P14" s="116"/>
    </row>
    <row r="15" spans="1:256" s="56" customFormat="1" x14ac:dyDescent="0.35">
      <c r="A15" s="114" t="s">
        <v>158</v>
      </c>
      <c r="B15" s="115">
        <v>1000</v>
      </c>
      <c r="C15" s="115">
        <f>+B15</f>
        <v>1000</v>
      </c>
      <c r="D15" s="115">
        <f t="shared" si="2"/>
        <v>1000</v>
      </c>
      <c r="E15" s="115">
        <f t="shared" si="2"/>
        <v>1000</v>
      </c>
      <c r="F15" s="115">
        <f t="shared" si="2"/>
        <v>1000</v>
      </c>
      <c r="G15" s="115">
        <f t="shared" si="2"/>
        <v>1000</v>
      </c>
      <c r="H15" s="115">
        <f t="shared" si="2"/>
        <v>1000</v>
      </c>
      <c r="I15" s="115">
        <f t="shared" si="2"/>
        <v>1000</v>
      </c>
      <c r="J15" s="115">
        <f t="shared" si="2"/>
        <v>1000</v>
      </c>
      <c r="K15" s="115">
        <f t="shared" si="2"/>
        <v>1000</v>
      </c>
      <c r="L15" s="115">
        <f t="shared" si="2"/>
        <v>1000</v>
      </c>
      <c r="M15" s="115">
        <f t="shared" si="2"/>
        <v>1000</v>
      </c>
      <c r="N15" s="115">
        <f>SUM(B15:M15)</f>
        <v>12000</v>
      </c>
      <c r="P15" s="116"/>
    </row>
    <row r="16" spans="1:256" ht="8" customHeight="1" x14ac:dyDescent="0.35">
      <c r="A16" s="119"/>
      <c r="B16" s="112"/>
      <c r="C16" s="112"/>
      <c r="D16" s="126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pans="1:256" x14ac:dyDescent="0.35">
      <c r="A17" s="152" t="s">
        <v>192</v>
      </c>
      <c r="B17" s="118">
        <f t="shared" ref="B17:N17" si="3">SUM(B18:B24)</f>
        <v>4065</v>
      </c>
      <c r="C17" s="118">
        <f t="shared" si="3"/>
        <v>4065</v>
      </c>
      <c r="D17" s="118">
        <f t="shared" si="3"/>
        <v>4065</v>
      </c>
      <c r="E17" s="118">
        <f t="shared" si="3"/>
        <v>4065</v>
      </c>
      <c r="F17" s="118">
        <f t="shared" si="3"/>
        <v>4065</v>
      </c>
      <c r="G17" s="118">
        <f t="shared" si="3"/>
        <v>4065</v>
      </c>
      <c r="H17" s="118">
        <f t="shared" si="3"/>
        <v>4065</v>
      </c>
      <c r="I17" s="118">
        <f t="shared" si="3"/>
        <v>4065</v>
      </c>
      <c r="J17" s="118">
        <f t="shared" si="3"/>
        <v>4065</v>
      </c>
      <c r="K17" s="118">
        <f t="shared" si="3"/>
        <v>4065</v>
      </c>
      <c r="L17" s="118">
        <f t="shared" si="3"/>
        <v>4065</v>
      </c>
      <c r="M17" s="118">
        <f t="shared" si="3"/>
        <v>4065</v>
      </c>
      <c r="N17" s="118">
        <f t="shared" si="3"/>
        <v>48780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pans="1:256" x14ac:dyDescent="0.35">
      <c r="A18" s="114" t="s">
        <v>143</v>
      </c>
      <c r="B18" s="122">
        <v>180</v>
      </c>
      <c r="C18" s="122">
        <f t="shared" ref="C18:C24" si="4">+B18</f>
        <v>180</v>
      </c>
      <c r="D18" s="122">
        <f t="shared" ref="D18:M18" si="5">+C18</f>
        <v>180</v>
      </c>
      <c r="E18" s="122">
        <f t="shared" si="5"/>
        <v>180</v>
      </c>
      <c r="F18" s="122">
        <f t="shared" si="5"/>
        <v>180</v>
      </c>
      <c r="G18" s="122">
        <f t="shared" si="5"/>
        <v>180</v>
      </c>
      <c r="H18" s="122">
        <f t="shared" si="5"/>
        <v>180</v>
      </c>
      <c r="I18" s="122">
        <f t="shared" si="5"/>
        <v>180</v>
      </c>
      <c r="J18" s="122">
        <f t="shared" si="5"/>
        <v>180</v>
      </c>
      <c r="K18" s="122">
        <f t="shared" si="5"/>
        <v>180</v>
      </c>
      <c r="L18" s="122">
        <f t="shared" si="5"/>
        <v>180</v>
      </c>
      <c r="M18" s="122">
        <f t="shared" si="5"/>
        <v>180</v>
      </c>
      <c r="N18" s="115">
        <f t="shared" ref="N18:N24" si="6">SUM(B18:M18)</f>
        <v>2160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pans="1:256" x14ac:dyDescent="0.35">
      <c r="A19" s="114" t="s">
        <v>144</v>
      </c>
      <c r="B19" s="115">
        <v>400</v>
      </c>
      <c r="C19" s="115">
        <f t="shared" si="4"/>
        <v>400</v>
      </c>
      <c r="D19" s="115">
        <f t="shared" ref="D19:M19" si="7">+C19</f>
        <v>400</v>
      </c>
      <c r="E19" s="115">
        <f t="shared" si="7"/>
        <v>400</v>
      </c>
      <c r="F19" s="115">
        <f t="shared" si="7"/>
        <v>400</v>
      </c>
      <c r="G19" s="115">
        <f t="shared" si="7"/>
        <v>400</v>
      </c>
      <c r="H19" s="115">
        <f t="shared" si="7"/>
        <v>400</v>
      </c>
      <c r="I19" s="115">
        <f t="shared" si="7"/>
        <v>400</v>
      </c>
      <c r="J19" s="115">
        <f t="shared" si="7"/>
        <v>400</v>
      </c>
      <c r="K19" s="115">
        <f t="shared" si="7"/>
        <v>400</v>
      </c>
      <c r="L19" s="115">
        <f t="shared" si="7"/>
        <v>400</v>
      </c>
      <c r="M19" s="115">
        <f t="shared" si="7"/>
        <v>400</v>
      </c>
      <c r="N19" s="115">
        <f t="shared" si="6"/>
        <v>4800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pans="1:256" x14ac:dyDescent="0.35">
      <c r="A20" s="114" t="s">
        <v>209</v>
      </c>
      <c r="B20" s="115">
        <v>3000</v>
      </c>
      <c r="C20" s="115">
        <f t="shared" si="4"/>
        <v>3000</v>
      </c>
      <c r="D20" s="115">
        <f t="shared" ref="D20" si="8">+C20</f>
        <v>3000</v>
      </c>
      <c r="E20" s="115">
        <f t="shared" ref="E20" si="9">+D20</f>
        <v>3000</v>
      </c>
      <c r="F20" s="115">
        <f t="shared" ref="F20" si="10">+E20</f>
        <v>3000</v>
      </c>
      <c r="G20" s="115">
        <f t="shared" ref="G20" si="11">+F20</f>
        <v>3000</v>
      </c>
      <c r="H20" s="115">
        <f t="shared" ref="H20" si="12">+G20</f>
        <v>3000</v>
      </c>
      <c r="I20" s="115">
        <f t="shared" ref="I20" si="13">+H20</f>
        <v>3000</v>
      </c>
      <c r="J20" s="115">
        <f t="shared" ref="J20" si="14">+I20</f>
        <v>3000</v>
      </c>
      <c r="K20" s="115">
        <f t="shared" ref="K20" si="15">+J20</f>
        <v>3000</v>
      </c>
      <c r="L20" s="115">
        <f t="shared" ref="L20" si="16">+K20</f>
        <v>3000</v>
      </c>
      <c r="M20" s="115">
        <f t="shared" ref="M20" si="17">+L20</f>
        <v>3000</v>
      </c>
      <c r="N20" s="115">
        <f t="shared" ref="N20" si="18">SUM(B20:M20)</f>
        <v>36000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pans="1:256" x14ac:dyDescent="0.35">
      <c r="A21" s="125" t="s">
        <v>327</v>
      </c>
      <c r="B21" s="115">
        <v>35</v>
      </c>
      <c r="C21" s="115">
        <f t="shared" si="4"/>
        <v>35</v>
      </c>
      <c r="D21" s="115">
        <f t="shared" ref="D21:M21" si="19">+C21</f>
        <v>35</v>
      </c>
      <c r="E21" s="115">
        <f t="shared" si="19"/>
        <v>35</v>
      </c>
      <c r="F21" s="115">
        <f t="shared" si="19"/>
        <v>35</v>
      </c>
      <c r="G21" s="115">
        <f t="shared" si="19"/>
        <v>35</v>
      </c>
      <c r="H21" s="115">
        <f t="shared" si="19"/>
        <v>35</v>
      </c>
      <c r="I21" s="115">
        <f t="shared" si="19"/>
        <v>35</v>
      </c>
      <c r="J21" s="115">
        <f t="shared" si="19"/>
        <v>35</v>
      </c>
      <c r="K21" s="115">
        <f t="shared" si="19"/>
        <v>35</v>
      </c>
      <c r="L21" s="115">
        <f t="shared" si="19"/>
        <v>35</v>
      </c>
      <c r="M21" s="115">
        <f t="shared" si="19"/>
        <v>35</v>
      </c>
      <c r="N21" s="115">
        <f t="shared" si="6"/>
        <v>420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1:256" x14ac:dyDescent="0.35">
      <c r="A22" s="125" t="s">
        <v>321</v>
      </c>
      <c r="B22" s="115">
        <v>100</v>
      </c>
      <c r="C22" s="115">
        <f t="shared" si="4"/>
        <v>100</v>
      </c>
      <c r="D22" s="115">
        <f t="shared" ref="D22:M22" si="20">+C22</f>
        <v>100</v>
      </c>
      <c r="E22" s="115">
        <f t="shared" si="20"/>
        <v>100</v>
      </c>
      <c r="F22" s="115">
        <f t="shared" si="20"/>
        <v>100</v>
      </c>
      <c r="G22" s="115">
        <f t="shared" si="20"/>
        <v>100</v>
      </c>
      <c r="H22" s="115">
        <f t="shared" si="20"/>
        <v>100</v>
      </c>
      <c r="I22" s="115">
        <f t="shared" si="20"/>
        <v>100</v>
      </c>
      <c r="J22" s="115">
        <f t="shared" si="20"/>
        <v>100</v>
      </c>
      <c r="K22" s="115">
        <f t="shared" si="20"/>
        <v>100</v>
      </c>
      <c r="L22" s="115">
        <f t="shared" si="20"/>
        <v>100</v>
      </c>
      <c r="M22" s="115">
        <f t="shared" si="20"/>
        <v>100</v>
      </c>
      <c r="N22" s="115">
        <f t="shared" si="6"/>
        <v>1200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1:256" x14ac:dyDescent="0.35">
      <c r="A23" s="125" t="s">
        <v>159</v>
      </c>
      <c r="B23" s="115">
        <v>50</v>
      </c>
      <c r="C23" s="115">
        <f t="shared" si="4"/>
        <v>50</v>
      </c>
      <c r="D23" s="115">
        <f t="shared" ref="D23:M23" si="21">+C23</f>
        <v>50</v>
      </c>
      <c r="E23" s="115">
        <f t="shared" si="21"/>
        <v>50</v>
      </c>
      <c r="F23" s="115">
        <f t="shared" si="21"/>
        <v>50</v>
      </c>
      <c r="G23" s="115">
        <f t="shared" si="21"/>
        <v>50</v>
      </c>
      <c r="H23" s="115">
        <f t="shared" si="21"/>
        <v>50</v>
      </c>
      <c r="I23" s="115">
        <f t="shared" si="21"/>
        <v>50</v>
      </c>
      <c r="J23" s="115">
        <f t="shared" si="21"/>
        <v>50</v>
      </c>
      <c r="K23" s="115">
        <f t="shared" si="21"/>
        <v>50</v>
      </c>
      <c r="L23" s="115">
        <f t="shared" si="21"/>
        <v>50</v>
      </c>
      <c r="M23" s="115">
        <f t="shared" si="21"/>
        <v>50</v>
      </c>
      <c r="N23" s="115">
        <f t="shared" si="6"/>
        <v>600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35">
      <c r="A24" s="114" t="s">
        <v>145</v>
      </c>
      <c r="B24" s="122">
        <v>300</v>
      </c>
      <c r="C24" s="122">
        <f t="shared" si="4"/>
        <v>300</v>
      </c>
      <c r="D24" s="122">
        <f t="shared" ref="D24:M24" si="22">+C24</f>
        <v>300</v>
      </c>
      <c r="E24" s="122">
        <f t="shared" si="22"/>
        <v>300</v>
      </c>
      <c r="F24" s="122">
        <f t="shared" si="22"/>
        <v>300</v>
      </c>
      <c r="G24" s="122">
        <f t="shared" si="22"/>
        <v>300</v>
      </c>
      <c r="H24" s="122">
        <f t="shared" si="22"/>
        <v>300</v>
      </c>
      <c r="I24" s="122">
        <f t="shared" si="22"/>
        <v>300</v>
      </c>
      <c r="J24" s="122">
        <f t="shared" si="22"/>
        <v>300</v>
      </c>
      <c r="K24" s="122">
        <f t="shared" si="22"/>
        <v>300</v>
      </c>
      <c r="L24" s="122">
        <f t="shared" si="22"/>
        <v>300</v>
      </c>
      <c r="M24" s="122">
        <f t="shared" si="22"/>
        <v>300</v>
      </c>
      <c r="N24" s="115">
        <f t="shared" si="6"/>
        <v>3600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1:256" ht="8" customHeight="1" x14ac:dyDescent="0.35">
      <c r="A25" s="119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1:256" x14ac:dyDescent="0.35">
      <c r="A26" s="117" t="s">
        <v>131</v>
      </c>
      <c r="B26" s="118">
        <f t="shared" ref="B26:N26" si="23">SUM(B27:B32)</f>
        <v>2675</v>
      </c>
      <c r="C26" s="118">
        <f t="shared" si="23"/>
        <v>3175</v>
      </c>
      <c r="D26" s="118">
        <f t="shared" si="23"/>
        <v>2675</v>
      </c>
      <c r="E26" s="118">
        <f t="shared" si="23"/>
        <v>3175</v>
      </c>
      <c r="F26" s="118">
        <f t="shared" si="23"/>
        <v>2675</v>
      </c>
      <c r="G26" s="118">
        <f t="shared" si="23"/>
        <v>3175</v>
      </c>
      <c r="H26" s="118">
        <f t="shared" si="23"/>
        <v>2675</v>
      </c>
      <c r="I26" s="118">
        <f t="shared" si="23"/>
        <v>3175</v>
      </c>
      <c r="J26" s="118">
        <f t="shared" si="23"/>
        <v>2675</v>
      </c>
      <c r="K26" s="118">
        <f t="shared" si="23"/>
        <v>3175</v>
      </c>
      <c r="L26" s="118">
        <f t="shared" si="23"/>
        <v>2675</v>
      </c>
      <c r="M26" s="118">
        <f t="shared" si="23"/>
        <v>3175</v>
      </c>
      <c r="N26" s="118">
        <f t="shared" si="23"/>
        <v>35100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1:256" x14ac:dyDescent="0.35">
      <c r="A27" s="114" t="s">
        <v>132</v>
      </c>
      <c r="B27" s="115">
        <v>0</v>
      </c>
      <c r="C27" s="115">
        <v>670</v>
      </c>
      <c r="D27" s="115">
        <v>0</v>
      </c>
      <c r="E27" s="115">
        <v>670</v>
      </c>
      <c r="F27" s="115">
        <v>0</v>
      </c>
      <c r="G27" s="115">
        <v>670</v>
      </c>
      <c r="H27" s="115">
        <v>0</v>
      </c>
      <c r="I27" s="115">
        <v>670</v>
      </c>
      <c r="J27" s="115">
        <v>0</v>
      </c>
      <c r="K27" s="115">
        <v>670</v>
      </c>
      <c r="L27" s="115">
        <v>0</v>
      </c>
      <c r="M27" s="115">
        <v>670</v>
      </c>
      <c r="N27" s="115">
        <f t="shared" ref="N27:N32" si="24">SUM(B27:M27)</f>
        <v>4020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pans="1:256" x14ac:dyDescent="0.35">
      <c r="A28" s="114" t="s">
        <v>135</v>
      </c>
      <c r="B28" s="115">
        <v>170</v>
      </c>
      <c r="C28" s="115"/>
      <c r="D28" s="115">
        <v>170</v>
      </c>
      <c r="E28" s="115">
        <v>0</v>
      </c>
      <c r="F28" s="115">
        <v>170</v>
      </c>
      <c r="G28" s="115">
        <v>0</v>
      </c>
      <c r="H28" s="115">
        <v>170</v>
      </c>
      <c r="I28" s="115">
        <v>0</v>
      </c>
      <c r="J28" s="115">
        <v>170</v>
      </c>
      <c r="K28" s="115">
        <v>0</v>
      </c>
      <c r="L28" s="115">
        <v>170</v>
      </c>
      <c r="M28" s="115">
        <v>0</v>
      </c>
      <c r="N28" s="115">
        <f>SUM(B28:M28)</f>
        <v>1020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35">
      <c r="A29" s="114" t="s">
        <v>134</v>
      </c>
      <c r="B29" s="115">
        <v>2100</v>
      </c>
      <c r="C29" s="115">
        <f>+B29</f>
        <v>2100</v>
      </c>
      <c r="D29" s="115">
        <f t="shared" ref="D29:M29" si="25">+C29</f>
        <v>2100</v>
      </c>
      <c r="E29" s="115">
        <f t="shared" si="25"/>
        <v>2100</v>
      </c>
      <c r="F29" s="115">
        <f t="shared" si="25"/>
        <v>2100</v>
      </c>
      <c r="G29" s="115">
        <f t="shared" si="25"/>
        <v>2100</v>
      </c>
      <c r="H29" s="115">
        <f t="shared" si="25"/>
        <v>2100</v>
      </c>
      <c r="I29" s="115">
        <f t="shared" si="25"/>
        <v>2100</v>
      </c>
      <c r="J29" s="115">
        <f t="shared" si="25"/>
        <v>2100</v>
      </c>
      <c r="K29" s="115">
        <f t="shared" si="25"/>
        <v>2100</v>
      </c>
      <c r="L29" s="115">
        <f t="shared" si="25"/>
        <v>2100</v>
      </c>
      <c r="M29" s="115">
        <f t="shared" si="25"/>
        <v>2100</v>
      </c>
      <c r="N29" s="115">
        <f>SUM(B29:M29)</f>
        <v>25200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1:256" x14ac:dyDescent="0.35">
      <c r="A30" s="114" t="s">
        <v>137</v>
      </c>
      <c r="B30" s="120">
        <v>60</v>
      </c>
      <c r="C30" s="120">
        <f>+B30</f>
        <v>60</v>
      </c>
      <c r="D30" s="120">
        <f t="shared" ref="D30:M30" si="26">+C30</f>
        <v>60</v>
      </c>
      <c r="E30" s="120">
        <f t="shared" si="26"/>
        <v>60</v>
      </c>
      <c r="F30" s="120">
        <f t="shared" si="26"/>
        <v>60</v>
      </c>
      <c r="G30" s="120">
        <f t="shared" si="26"/>
        <v>60</v>
      </c>
      <c r="H30" s="120">
        <f t="shared" si="26"/>
        <v>60</v>
      </c>
      <c r="I30" s="120">
        <f t="shared" si="26"/>
        <v>60</v>
      </c>
      <c r="J30" s="120">
        <f t="shared" si="26"/>
        <v>60</v>
      </c>
      <c r="K30" s="120">
        <f t="shared" si="26"/>
        <v>60</v>
      </c>
      <c r="L30" s="120">
        <f t="shared" si="26"/>
        <v>60</v>
      </c>
      <c r="M30" s="120">
        <f t="shared" si="26"/>
        <v>60</v>
      </c>
      <c r="N30" s="115">
        <f>SUM(B30:M30)</f>
        <v>720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pans="1:256" x14ac:dyDescent="0.35">
      <c r="A31" s="114" t="s">
        <v>133</v>
      </c>
      <c r="B31" s="115">
        <v>230</v>
      </c>
      <c r="C31" s="115">
        <f>+B31</f>
        <v>230</v>
      </c>
      <c r="D31" s="115">
        <f t="shared" ref="D31:M31" si="27">+C31</f>
        <v>230</v>
      </c>
      <c r="E31" s="115">
        <f t="shared" si="27"/>
        <v>230</v>
      </c>
      <c r="F31" s="115">
        <f t="shared" si="27"/>
        <v>230</v>
      </c>
      <c r="G31" s="115">
        <f t="shared" si="27"/>
        <v>230</v>
      </c>
      <c r="H31" s="115">
        <f t="shared" si="27"/>
        <v>230</v>
      </c>
      <c r="I31" s="115">
        <f t="shared" si="27"/>
        <v>230</v>
      </c>
      <c r="J31" s="115">
        <f t="shared" si="27"/>
        <v>230</v>
      </c>
      <c r="K31" s="115">
        <f t="shared" si="27"/>
        <v>230</v>
      </c>
      <c r="L31" s="115">
        <f t="shared" si="27"/>
        <v>230</v>
      </c>
      <c r="M31" s="115">
        <f t="shared" si="27"/>
        <v>230</v>
      </c>
      <c r="N31" s="115">
        <f t="shared" si="24"/>
        <v>2760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x14ac:dyDescent="0.35">
      <c r="A32" s="114" t="s">
        <v>136</v>
      </c>
      <c r="B32" s="115">
        <v>115</v>
      </c>
      <c r="C32" s="115">
        <f>+B32</f>
        <v>115</v>
      </c>
      <c r="D32" s="115">
        <f t="shared" ref="D32:M32" si="28">+C32</f>
        <v>115</v>
      </c>
      <c r="E32" s="115">
        <f t="shared" si="28"/>
        <v>115</v>
      </c>
      <c r="F32" s="115">
        <f t="shared" si="28"/>
        <v>115</v>
      </c>
      <c r="G32" s="115">
        <f t="shared" si="28"/>
        <v>115</v>
      </c>
      <c r="H32" s="115">
        <f t="shared" si="28"/>
        <v>115</v>
      </c>
      <c r="I32" s="115">
        <f t="shared" si="28"/>
        <v>115</v>
      </c>
      <c r="J32" s="115">
        <f t="shared" si="28"/>
        <v>115</v>
      </c>
      <c r="K32" s="115">
        <f t="shared" si="28"/>
        <v>115</v>
      </c>
      <c r="L32" s="115">
        <f t="shared" si="28"/>
        <v>115</v>
      </c>
      <c r="M32" s="115">
        <f t="shared" si="28"/>
        <v>115</v>
      </c>
      <c r="N32" s="115">
        <f t="shared" si="24"/>
        <v>1380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1:256" ht="8" customHeight="1" x14ac:dyDescent="0.35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pans="1:256" x14ac:dyDescent="0.35">
      <c r="A34" s="117" t="s">
        <v>179</v>
      </c>
      <c r="B34" s="118">
        <f t="shared" ref="B34:N34" si="29">+B41+B35</f>
        <v>725</v>
      </c>
      <c r="C34" s="118">
        <f t="shared" si="29"/>
        <v>725</v>
      </c>
      <c r="D34" s="118">
        <f t="shared" si="29"/>
        <v>725</v>
      </c>
      <c r="E34" s="118">
        <f t="shared" si="29"/>
        <v>725</v>
      </c>
      <c r="F34" s="118">
        <f t="shared" si="29"/>
        <v>725</v>
      </c>
      <c r="G34" s="118">
        <f t="shared" si="29"/>
        <v>725</v>
      </c>
      <c r="H34" s="118">
        <f t="shared" si="29"/>
        <v>725</v>
      </c>
      <c r="I34" s="118">
        <f t="shared" si="29"/>
        <v>725</v>
      </c>
      <c r="J34" s="118">
        <f t="shared" si="29"/>
        <v>725</v>
      </c>
      <c r="K34" s="118">
        <f t="shared" si="29"/>
        <v>725</v>
      </c>
      <c r="L34" s="118">
        <f t="shared" si="29"/>
        <v>725</v>
      </c>
      <c r="M34" s="118">
        <f t="shared" si="29"/>
        <v>725</v>
      </c>
      <c r="N34" s="118">
        <f t="shared" si="29"/>
        <v>8700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pans="1:256" s="123" customFormat="1" ht="15.65" customHeight="1" x14ac:dyDescent="0.35">
      <c r="A35" s="133" t="s">
        <v>8</v>
      </c>
      <c r="B35" s="134">
        <f>SUM(B36:B40)</f>
        <v>445</v>
      </c>
      <c r="C35" s="134">
        <f t="shared" ref="C35:N35" si="30">SUM(C36:C40)</f>
        <v>445</v>
      </c>
      <c r="D35" s="134">
        <f t="shared" si="30"/>
        <v>445</v>
      </c>
      <c r="E35" s="134">
        <f t="shared" si="30"/>
        <v>445</v>
      </c>
      <c r="F35" s="134">
        <f t="shared" si="30"/>
        <v>445</v>
      </c>
      <c r="G35" s="134">
        <f t="shared" si="30"/>
        <v>445</v>
      </c>
      <c r="H35" s="134">
        <f t="shared" si="30"/>
        <v>445</v>
      </c>
      <c r="I35" s="134">
        <f t="shared" si="30"/>
        <v>445</v>
      </c>
      <c r="J35" s="134">
        <f t="shared" si="30"/>
        <v>445</v>
      </c>
      <c r="K35" s="134">
        <f t="shared" si="30"/>
        <v>445</v>
      </c>
      <c r="L35" s="134">
        <f t="shared" si="30"/>
        <v>445</v>
      </c>
      <c r="M35" s="134">
        <f t="shared" si="30"/>
        <v>445</v>
      </c>
      <c r="N35" s="134">
        <f t="shared" si="30"/>
        <v>5340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</row>
    <row r="36" spans="1:256" x14ac:dyDescent="0.35">
      <c r="A36" s="114" t="s">
        <v>157</v>
      </c>
      <c r="B36" s="120">
        <v>100</v>
      </c>
      <c r="C36" s="115">
        <f t="shared" ref="C36:M36" si="31">+B36</f>
        <v>100</v>
      </c>
      <c r="D36" s="115">
        <f t="shared" si="31"/>
        <v>100</v>
      </c>
      <c r="E36" s="115">
        <f t="shared" si="31"/>
        <v>100</v>
      </c>
      <c r="F36" s="115">
        <f t="shared" si="31"/>
        <v>100</v>
      </c>
      <c r="G36" s="115">
        <f t="shared" si="31"/>
        <v>100</v>
      </c>
      <c r="H36" s="115">
        <f t="shared" si="31"/>
        <v>100</v>
      </c>
      <c r="I36" s="115">
        <f t="shared" si="31"/>
        <v>100</v>
      </c>
      <c r="J36" s="115">
        <f t="shared" si="31"/>
        <v>100</v>
      </c>
      <c r="K36" s="115">
        <f t="shared" si="31"/>
        <v>100</v>
      </c>
      <c r="L36" s="115">
        <f t="shared" si="31"/>
        <v>100</v>
      </c>
      <c r="M36" s="115">
        <f t="shared" si="31"/>
        <v>100</v>
      </c>
      <c r="N36" s="115">
        <f>SUM(B36:M36)</f>
        <v>1200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x14ac:dyDescent="0.35">
      <c r="A37" s="125" t="s">
        <v>180</v>
      </c>
      <c r="B37" s="115">
        <v>80</v>
      </c>
      <c r="C37" s="115">
        <f>+B37</f>
        <v>80</v>
      </c>
      <c r="D37" s="115">
        <f t="shared" ref="D37:M37" si="32">+C37</f>
        <v>80</v>
      </c>
      <c r="E37" s="115">
        <f t="shared" si="32"/>
        <v>80</v>
      </c>
      <c r="F37" s="115">
        <f t="shared" si="32"/>
        <v>80</v>
      </c>
      <c r="G37" s="115">
        <f t="shared" si="32"/>
        <v>80</v>
      </c>
      <c r="H37" s="115">
        <f t="shared" si="32"/>
        <v>80</v>
      </c>
      <c r="I37" s="115">
        <f t="shared" si="32"/>
        <v>80</v>
      </c>
      <c r="J37" s="115">
        <f t="shared" si="32"/>
        <v>80</v>
      </c>
      <c r="K37" s="115">
        <f t="shared" si="32"/>
        <v>80</v>
      </c>
      <c r="L37" s="115">
        <f t="shared" si="32"/>
        <v>80</v>
      </c>
      <c r="M37" s="115">
        <f t="shared" si="32"/>
        <v>80</v>
      </c>
      <c r="N37" s="115">
        <f>SUM(B37:M37)</f>
        <v>960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1:256" x14ac:dyDescent="0.35">
      <c r="A38" s="114" t="s">
        <v>148</v>
      </c>
      <c r="B38" s="120">
        <v>85</v>
      </c>
      <c r="C38" s="120">
        <f>+B38</f>
        <v>85</v>
      </c>
      <c r="D38" s="120">
        <f t="shared" ref="D38:M38" si="33">+C38</f>
        <v>85</v>
      </c>
      <c r="E38" s="120">
        <f t="shared" si="33"/>
        <v>85</v>
      </c>
      <c r="F38" s="120">
        <f t="shared" si="33"/>
        <v>85</v>
      </c>
      <c r="G38" s="120">
        <f t="shared" si="33"/>
        <v>85</v>
      </c>
      <c r="H38" s="120">
        <f t="shared" si="33"/>
        <v>85</v>
      </c>
      <c r="I38" s="120">
        <f t="shared" si="33"/>
        <v>85</v>
      </c>
      <c r="J38" s="120">
        <f t="shared" si="33"/>
        <v>85</v>
      </c>
      <c r="K38" s="120">
        <f t="shared" si="33"/>
        <v>85</v>
      </c>
      <c r="L38" s="120">
        <f t="shared" si="33"/>
        <v>85</v>
      </c>
      <c r="M38" s="120">
        <f t="shared" si="33"/>
        <v>85</v>
      </c>
      <c r="N38" s="115">
        <f>SUM(B38:M38)</f>
        <v>1020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1:256" x14ac:dyDescent="0.35">
      <c r="A39" s="125" t="s">
        <v>181</v>
      </c>
      <c r="B39" s="115">
        <v>60</v>
      </c>
      <c r="C39" s="115">
        <f>+B39</f>
        <v>60</v>
      </c>
      <c r="D39" s="115">
        <f t="shared" ref="D39:M39" si="34">+C39</f>
        <v>60</v>
      </c>
      <c r="E39" s="115">
        <f t="shared" si="34"/>
        <v>60</v>
      </c>
      <c r="F39" s="115">
        <f t="shared" si="34"/>
        <v>60</v>
      </c>
      <c r="G39" s="115">
        <f t="shared" si="34"/>
        <v>60</v>
      </c>
      <c r="H39" s="115">
        <f t="shared" si="34"/>
        <v>60</v>
      </c>
      <c r="I39" s="115">
        <f t="shared" si="34"/>
        <v>60</v>
      </c>
      <c r="J39" s="115">
        <f t="shared" si="34"/>
        <v>60</v>
      </c>
      <c r="K39" s="115">
        <f t="shared" si="34"/>
        <v>60</v>
      </c>
      <c r="L39" s="115">
        <f t="shared" si="34"/>
        <v>60</v>
      </c>
      <c r="M39" s="115">
        <f t="shared" si="34"/>
        <v>60</v>
      </c>
      <c r="N39" s="115">
        <f>SUM(B39:M39)</f>
        <v>720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pans="1:256" x14ac:dyDescent="0.35">
      <c r="A40" s="114" t="s">
        <v>156</v>
      </c>
      <c r="B40" s="115">
        <v>120</v>
      </c>
      <c r="C40" s="115">
        <f>+B40</f>
        <v>120</v>
      </c>
      <c r="D40" s="115">
        <f t="shared" ref="D40:M40" si="35">+C40</f>
        <v>120</v>
      </c>
      <c r="E40" s="115">
        <f t="shared" si="35"/>
        <v>120</v>
      </c>
      <c r="F40" s="115">
        <f t="shared" si="35"/>
        <v>120</v>
      </c>
      <c r="G40" s="115">
        <f t="shared" si="35"/>
        <v>120</v>
      </c>
      <c r="H40" s="115">
        <f t="shared" si="35"/>
        <v>120</v>
      </c>
      <c r="I40" s="115">
        <f t="shared" si="35"/>
        <v>120</v>
      </c>
      <c r="J40" s="115">
        <f t="shared" si="35"/>
        <v>120</v>
      </c>
      <c r="K40" s="115">
        <f t="shared" si="35"/>
        <v>120</v>
      </c>
      <c r="L40" s="115">
        <f t="shared" si="35"/>
        <v>120</v>
      </c>
      <c r="M40" s="115">
        <f t="shared" si="35"/>
        <v>120</v>
      </c>
      <c r="N40" s="115">
        <f>SUM(B40:M40)</f>
        <v>1440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pans="1:256" s="123" customFormat="1" x14ac:dyDescent="0.35">
      <c r="A41" s="133" t="s">
        <v>9</v>
      </c>
      <c r="B41" s="134">
        <f>+B42+B43</f>
        <v>280</v>
      </c>
      <c r="C41" s="134">
        <f t="shared" ref="C41:N41" si="36">+C42+C43</f>
        <v>280</v>
      </c>
      <c r="D41" s="134">
        <f t="shared" si="36"/>
        <v>280</v>
      </c>
      <c r="E41" s="134">
        <f t="shared" si="36"/>
        <v>280</v>
      </c>
      <c r="F41" s="134">
        <f t="shared" si="36"/>
        <v>280</v>
      </c>
      <c r="G41" s="134">
        <f t="shared" si="36"/>
        <v>280</v>
      </c>
      <c r="H41" s="134">
        <f t="shared" si="36"/>
        <v>280</v>
      </c>
      <c r="I41" s="134">
        <f t="shared" si="36"/>
        <v>280</v>
      </c>
      <c r="J41" s="134">
        <f t="shared" si="36"/>
        <v>280</v>
      </c>
      <c r="K41" s="134">
        <f t="shared" si="36"/>
        <v>280</v>
      </c>
      <c r="L41" s="134">
        <f t="shared" si="36"/>
        <v>280</v>
      </c>
      <c r="M41" s="134">
        <f t="shared" si="36"/>
        <v>280</v>
      </c>
      <c r="N41" s="134">
        <f t="shared" si="36"/>
        <v>3360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x14ac:dyDescent="0.35">
      <c r="A42" s="114" t="s">
        <v>149</v>
      </c>
      <c r="B42" s="115">
        <v>200</v>
      </c>
      <c r="C42" s="115">
        <f t="shared" ref="C42:M42" si="37">+B42</f>
        <v>200</v>
      </c>
      <c r="D42" s="115">
        <f t="shared" si="37"/>
        <v>200</v>
      </c>
      <c r="E42" s="115">
        <f t="shared" si="37"/>
        <v>200</v>
      </c>
      <c r="F42" s="115">
        <f t="shared" si="37"/>
        <v>200</v>
      </c>
      <c r="G42" s="115">
        <f t="shared" si="37"/>
        <v>200</v>
      </c>
      <c r="H42" s="115">
        <f t="shared" si="37"/>
        <v>200</v>
      </c>
      <c r="I42" s="115">
        <f t="shared" si="37"/>
        <v>200</v>
      </c>
      <c r="J42" s="115">
        <f t="shared" si="37"/>
        <v>200</v>
      </c>
      <c r="K42" s="115">
        <f t="shared" si="37"/>
        <v>200</v>
      </c>
      <c r="L42" s="115">
        <f t="shared" si="37"/>
        <v>200</v>
      </c>
      <c r="M42" s="115">
        <f t="shared" si="37"/>
        <v>200</v>
      </c>
      <c r="N42" s="115">
        <f>SUM(B42:M42)</f>
        <v>2400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pans="1:256" x14ac:dyDescent="0.35">
      <c r="A43" s="114" t="s">
        <v>150</v>
      </c>
      <c r="B43" s="115">
        <v>80</v>
      </c>
      <c r="C43" s="115">
        <f t="shared" ref="C43:M43" si="38">+B43</f>
        <v>80</v>
      </c>
      <c r="D43" s="115">
        <f t="shared" si="38"/>
        <v>80</v>
      </c>
      <c r="E43" s="115">
        <f t="shared" si="38"/>
        <v>80</v>
      </c>
      <c r="F43" s="115">
        <f t="shared" si="38"/>
        <v>80</v>
      </c>
      <c r="G43" s="115">
        <f t="shared" si="38"/>
        <v>80</v>
      </c>
      <c r="H43" s="115">
        <f t="shared" si="38"/>
        <v>80</v>
      </c>
      <c r="I43" s="115">
        <f t="shared" si="38"/>
        <v>80</v>
      </c>
      <c r="J43" s="115">
        <f t="shared" si="38"/>
        <v>80</v>
      </c>
      <c r="K43" s="115">
        <f t="shared" si="38"/>
        <v>80</v>
      </c>
      <c r="L43" s="115">
        <f t="shared" si="38"/>
        <v>80</v>
      </c>
      <c r="M43" s="115">
        <f t="shared" si="38"/>
        <v>80</v>
      </c>
      <c r="N43" s="115">
        <f>SUM(B43:M43)</f>
        <v>960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pans="1:256" ht="8" customHeight="1" x14ac:dyDescent="0.35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pans="1:256" x14ac:dyDescent="0.35">
      <c r="A45" s="117" t="s">
        <v>160</v>
      </c>
      <c r="B45" s="118">
        <f t="shared" ref="B45:N45" si="39">SUM(B46:B50)</f>
        <v>2020</v>
      </c>
      <c r="C45" s="118">
        <f t="shared" si="39"/>
        <v>2020</v>
      </c>
      <c r="D45" s="118">
        <f t="shared" si="39"/>
        <v>2020</v>
      </c>
      <c r="E45" s="118">
        <f t="shared" si="39"/>
        <v>2020</v>
      </c>
      <c r="F45" s="118">
        <f t="shared" si="39"/>
        <v>2020</v>
      </c>
      <c r="G45" s="118">
        <f t="shared" si="39"/>
        <v>2020</v>
      </c>
      <c r="H45" s="118">
        <f t="shared" si="39"/>
        <v>2020</v>
      </c>
      <c r="I45" s="118">
        <f t="shared" si="39"/>
        <v>2020</v>
      </c>
      <c r="J45" s="118">
        <f t="shared" si="39"/>
        <v>2020</v>
      </c>
      <c r="K45" s="118">
        <f t="shared" si="39"/>
        <v>2020</v>
      </c>
      <c r="L45" s="118">
        <f t="shared" si="39"/>
        <v>2020</v>
      </c>
      <c r="M45" s="118">
        <f t="shared" si="39"/>
        <v>2020</v>
      </c>
      <c r="N45" s="118">
        <f t="shared" si="39"/>
        <v>24240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pans="1:256" x14ac:dyDescent="0.35">
      <c r="A46" s="125" t="s">
        <v>161</v>
      </c>
      <c r="B46" s="115">
        <v>950</v>
      </c>
      <c r="C46" s="115">
        <f t="shared" ref="C46:M46" si="40">+B46</f>
        <v>950</v>
      </c>
      <c r="D46" s="115">
        <f t="shared" si="40"/>
        <v>950</v>
      </c>
      <c r="E46" s="115">
        <f t="shared" si="40"/>
        <v>950</v>
      </c>
      <c r="F46" s="115">
        <f t="shared" si="40"/>
        <v>950</v>
      </c>
      <c r="G46" s="115">
        <f t="shared" si="40"/>
        <v>950</v>
      </c>
      <c r="H46" s="115">
        <f t="shared" si="40"/>
        <v>950</v>
      </c>
      <c r="I46" s="115">
        <f t="shared" si="40"/>
        <v>950</v>
      </c>
      <c r="J46" s="115">
        <f t="shared" si="40"/>
        <v>950</v>
      </c>
      <c r="K46" s="115">
        <f t="shared" si="40"/>
        <v>950</v>
      </c>
      <c r="L46" s="115">
        <f t="shared" si="40"/>
        <v>950</v>
      </c>
      <c r="M46" s="115">
        <f t="shared" si="40"/>
        <v>950</v>
      </c>
      <c r="N46" s="115">
        <f>SUM(B46:M46)</f>
        <v>11400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x14ac:dyDescent="0.35">
      <c r="A47" s="125" t="s">
        <v>162</v>
      </c>
      <c r="B47" s="115">
        <v>250</v>
      </c>
      <c r="C47" s="115">
        <f>+B47</f>
        <v>250</v>
      </c>
      <c r="D47" s="115">
        <f t="shared" ref="D47:M47" si="41">+C47</f>
        <v>250</v>
      </c>
      <c r="E47" s="115">
        <f t="shared" si="41"/>
        <v>250</v>
      </c>
      <c r="F47" s="115">
        <f t="shared" si="41"/>
        <v>250</v>
      </c>
      <c r="G47" s="115">
        <f t="shared" si="41"/>
        <v>250</v>
      </c>
      <c r="H47" s="115">
        <f t="shared" si="41"/>
        <v>250</v>
      </c>
      <c r="I47" s="115">
        <f t="shared" si="41"/>
        <v>250</v>
      </c>
      <c r="J47" s="115">
        <f t="shared" si="41"/>
        <v>250</v>
      </c>
      <c r="K47" s="115">
        <f t="shared" si="41"/>
        <v>250</v>
      </c>
      <c r="L47" s="115">
        <f t="shared" si="41"/>
        <v>250</v>
      </c>
      <c r="M47" s="115">
        <f t="shared" si="41"/>
        <v>250</v>
      </c>
      <c r="N47" s="115">
        <f>SUM(B47:M47)</f>
        <v>3000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pans="1:256" x14ac:dyDescent="0.35">
      <c r="A48" s="114" t="s">
        <v>154</v>
      </c>
      <c r="B48" s="115">
        <v>550</v>
      </c>
      <c r="C48" s="115">
        <f>+B48</f>
        <v>550</v>
      </c>
      <c r="D48" s="115">
        <f t="shared" ref="D48:M48" si="42">+C48</f>
        <v>550</v>
      </c>
      <c r="E48" s="115">
        <f t="shared" si="42"/>
        <v>550</v>
      </c>
      <c r="F48" s="115">
        <f t="shared" si="42"/>
        <v>550</v>
      </c>
      <c r="G48" s="115">
        <f t="shared" si="42"/>
        <v>550</v>
      </c>
      <c r="H48" s="115">
        <f t="shared" si="42"/>
        <v>550</v>
      </c>
      <c r="I48" s="115">
        <f t="shared" si="42"/>
        <v>550</v>
      </c>
      <c r="J48" s="115">
        <f t="shared" si="42"/>
        <v>550</v>
      </c>
      <c r="K48" s="115">
        <f t="shared" si="42"/>
        <v>550</v>
      </c>
      <c r="L48" s="115">
        <f t="shared" si="42"/>
        <v>550</v>
      </c>
      <c r="M48" s="115">
        <f t="shared" si="42"/>
        <v>550</v>
      </c>
      <c r="N48" s="115">
        <f>SUM(B48:M48)</f>
        <v>6600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pans="1:256" x14ac:dyDescent="0.35">
      <c r="A49" s="114" t="s">
        <v>155</v>
      </c>
      <c r="B49" s="115">
        <v>20</v>
      </c>
      <c r="C49" s="115">
        <f>+B49</f>
        <v>20</v>
      </c>
      <c r="D49" s="115">
        <f t="shared" ref="D49:M49" si="43">+C49</f>
        <v>20</v>
      </c>
      <c r="E49" s="115">
        <f t="shared" si="43"/>
        <v>20</v>
      </c>
      <c r="F49" s="115">
        <f t="shared" si="43"/>
        <v>20</v>
      </c>
      <c r="G49" s="115">
        <f t="shared" si="43"/>
        <v>20</v>
      </c>
      <c r="H49" s="115">
        <f t="shared" si="43"/>
        <v>20</v>
      </c>
      <c r="I49" s="115">
        <f t="shared" si="43"/>
        <v>20</v>
      </c>
      <c r="J49" s="115">
        <f t="shared" si="43"/>
        <v>20</v>
      </c>
      <c r="K49" s="115">
        <f t="shared" si="43"/>
        <v>20</v>
      </c>
      <c r="L49" s="115">
        <f t="shared" si="43"/>
        <v>20</v>
      </c>
      <c r="M49" s="115">
        <f t="shared" si="43"/>
        <v>20</v>
      </c>
      <c r="N49" s="115">
        <f>SUM(B49:M49)</f>
        <v>240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pans="1:256" x14ac:dyDescent="0.35">
      <c r="A50" s="114" t="s">
        <v>153</v>
      </c>
      <c r="B50" s="115">
        <v>250</v>
      </c>
      <c r="C50" s="115">
        <f>+B50</f>
        <v>250</v>
      </c>
      <c r="D50" s="115">
        <f t="shared" ref="D50:M50" si="44">+C50</f>
        <v>250</v>
      </c>
      <c r="E50" s="115">
        <f t="shared" si="44"/>
        <v>250</v>
      </c>
      <c r="F50" s="115">
        <f t="shared" si="44"/>
        <v>250</v>
      </c>
      <c r="G50" s="115">
        <f t="shared" si="44"/>
        <v>250</v>
      </c>
      <c r="H50" s="115">
        <f t="shared" si="44"/>
        <v>250</v>
      </c>
      <c r="I50" s="115">
        <f t="shared" si="44"/>
        <v>250</v>
      </c>
      <c r="J50" s="115">
        <f t="shared" si="44"/>
        <v>250</v>
      </c>
      <c r="K50" s="115">
        <f t="shared" si="44"/>
        <v>250</v>
      </c>
      <c r="L50" s="115">
        <f t="shared" si="44"/>
        <v>250</v>
      </c>
      <c r="M50" s="115">
        <f t="shared" si="44"/>
        <v>250</v>
      </c>
      <c r="N50" s="115">
        <f>SUM(B50:M50)</f>
        <v>3000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pans="1:256" ht="8" customHeight="1" x14ac:dyDescent="0.3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pans="1:256" x14ac:dyDescent="0.35">
      <c r="A52" s="153" t="s">
        <v>195</v>
      </c>
      <c r="B52" s="118">
        <f t="shared" ref="B52:N52" si="45">SUM(B53:B60)</f>
        <v>1250</v>
      </c>
      <c r="C52" s="118">
        <f t="shared" si="45"/>
        <v>1250</v>
      </c>
      <c r="D52" s="118">
        <f t="shared" si="45"/>
        <v>1250</v>
      </c>
      <c r="E52" s="118">
        <f t="shared" si="45"/>
        <v>1250</v>
      </c>
      <c r="F52" s="118">
        <f t="shared" si="45"/>
        <v>1250</v>
      </c>
      <c r="G52" s="118">
        <f t="shared" si="45"/>
        <v>1250</v>
      </c>
      <c r="H52" s="118">
        <f t="shared" si="45"/>
        <v>1250</v>
      </c>
      <c r="I52" s="118">
        <f t="shared" si="45"/>
        <v>1250</v>
      </c>
      <c r="J52" s="118">
        <f t="shared" si="45"/>
        <v>1250</v>
      </c>
      <c r="K52" s="118">
        <f t="shared" si="45"/>
        <v>1250</v>
      </c>
      <c r="L52" s="118">
        <f t="shared" si="45"/>
        <v>1750</v>
      </c>
      <c r="M52" s="118">
        <f t="shared" si="45"/>
        <v>1750</v>
      </c>
      <c r="N52" s="118">
        <f t="shared" si="45"/>
        <v>16000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pans="1:256" x14ac:dyDescent="0.35">
      <c r="A53" s="114" t="s">
        <v>151</v>
      </c>
      <c r="B53" s="115">
        <v>0</v>
      </c>
      <c r="C53" s="115">
        <f t="shared" ref="C53:C59" si="46">+B53</f>
        <v>0</v>
      </c>
      <c r="D53" s="115">
        <f t="shared" ref="D53:M53" si="47">+C53</f>
        <v>0</v>
      </c>
      <c r="E53" s="115">
        <f t="shared" si="47"/>
        <v>0</v>
      </c>
      <c r="F53" s="115">
        <f t="shared" si="47"/>
        <v>0</v>
      </c>
      <c r="G53" s="115">
        <f t="shared" si="47"/>
        <v>0</v>
      </c>
      <c r="H53" s="115">
        <f t="shared" si="47"/>
        <v>0</v>
      </c>
      <c r="I53" s="115">
        <f t="shared" si="47"/>
        <v>0</v>
      </c>
      <c r="J53" s="115">
        <f t="shared" si="47"/>
        <v>0</v>
      </c>
      <c r="K53" s="115">
        <f t="shared" si="47"/>
        <v>0</v>
      </c>
      <c r="L53" s="115">
        <v>500</v>
      </c>
      <c r="M53" s="115">
        <f t="shared" si="47"/>
        <v>500</v>
      </c>
      <c r="N53" s="115">
        <f t="shared" ref="N53:N59" si="48">SUM(B53:M53)</f>
        <v>1000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pans="1:256" x14ac:dyDescent="0.35">
      <c r="A54" s="125" t="s">
        <v>190</v>
      </c>
      <c r="B54" s="115">
        <v>40</v>
      </c>
      <c r="C54" s="115">
        <f t="shared" si="46"/>
        <v>40</v>
      </c>
      <c r="D54" s="115">
        <f t="shared" ref="D54:M54" si="49">+C54</f>
        <v>40</v>
      </c>
      <c r="E54" s="115">
        <f t="shared" si="49"/>
        <v>40</v>
      </c>
      <c r="F54" s="115">
        <f t="shared" si="49"/>
        <v>40</v>
      </c>
      <c r="G54" s="115">
        <f t="shared" si="49"/>
        <v>40</v>
      </c>
      <c r="H54" s="115">
        <f t="shared" si="49"/>
        <v>40</v>
      </c>
      <c r="I54" s="115">
        <f t="shared" si="49"/>
        <v>40</v>
      </c>
      <c r="J54" s="115">
        <f t="shared" si="49"/>
        <v>40</v>
      </c>
      <c r="K54" s="115">
        <f t="shared" si="49"/>
        <v>40</v>
      </c>
      <c r="L54" s="115">
        <f t="shared" si="49"/>
        <v>40</v>
      </c>
      <c r="M54" s="115">
        <f t="shared" si="49"/>
        <v>40</v>
      </c>
      <c r="N54" s="115">
        <f t="shared" si="48"/>
        <v>480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pans="1:256" x14ac:dyDescent="0.35">
      <c r="A55" s="114" t="s">
        <v>139</v>
      </c>
      <c r="B55" s="115">
        <v>250</v>
      </c>
      <c r="C55" s="115">
        <f t="shared" si="46"/>
        <v>250</v>
      </c>
      <c r="D55" s="115">
        <f t="shared" ref="D55:M55" si="50">+C55</f>
        <v>250</v>
      </c>
      <c r="E55" s="115">
        <f t="shared" si="50"/>
        <v>250</v>
      </c>
      <c r="F55" s="115">
        <f t="shared" si="50"/>
        <v>250</v>
      </c>
      <c r="G55" s="115">
        <f t="shared" si="50"/>
        <v>250</v>
      </c>
      <c r="H55" s="115">
        <f t="shared" si="50"/>
        <v>250</v>
      </c>
      <c r="I55" s="115">
        <f t="shared" si="50"/>
        <v>250</v>
      </c>
      <c r="J55" s="115">
        <f t="shared" si="50"/>
        <v>250</v>
      </c>
      <c r="K55" s="115">
        <f t="shared" si="50"/>
        <v>250</v>
      </c>
      <c r="L55" s="115">
        <f t="shared" si="50"/>
        <v>250</v>
      </c>
      <c r="M55" s="115">
        <f t="shared" si="50"/>
        <v>250</v>
      </c>
      <c r="N55" s="115">
        <f t="shared" si="48"/>
        <v>3000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1:256" x14ac:dyDescent="0.35">
      <c r="A56" s="114" t="s">
        <v>138</v>
      </c>
      <c r="B56" s="115">
        <v>250</v>
      </c>
      <c r="C56" s="115">
        <f t="shared" si="46"/>
        <v>250</v>
      </c>
      <c r="D56" s="115">
        <f t="shared" ref="D56:M56" si="51">+C56</f>
        <v>250</v>
      </c>
      <c r="E56" s="115">
        <f t="shared" si="51"/>
        <v>250</v>
      </c>
      <c r="F56" s="115">
        <f t="shared" si="51"/>
        <v>250</v>
      </c>
      <c r="G56" s="115">
        <f t="shared" si="51"/>
        <v>250</v>
      </c>
      <c r="H56" s="115">
        <f t="shared" si="51"/>
        <v>250</v>
      </c>
      <c r="I56" s="115">
        <f t="shared" si="51"/>
        <v>250</v>
      </c>
      <c r="J56" s="115">
        <f t="shared" si="51"/>
        <v>250</v>
      </c>
      <c r="K56" s="115">
        <f t="shared" si="51"/>
        <v>250</v>
      </c>
      <c r="L56" s="115">
        <f t="shared" si="51"/>
        <v>250</v>
      </c>
      <c r="M56" s="115">
        <f t="shared" si="51"/>
        <v>250</v>
      </c>
      <c r="N56" s="115">
        <f t="shared" si="48"/>
        <v>3000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pans="1:256" x14ac:dyDescent="0.35">
      <c r="A57" s="114" t="s">
        <v>140</v>
      </c>
      <c r="B57" s="115">
        <v>60</v>
      </c>
      <c r="C57" s="115">
        <f t="shared" si="46"/>
        <v>60</v>
      </c>
      <c r="D57" s="115">
        <f t="shared" ref="D57:M57" si="52">+C57</f>
        <v>60</v>
      </c>
      <c r="E57" s="115">
        <f t="shared" si="52"/>
        <v>60</v>
      </c>
      <c r="F57" s="115">
        <f t="shared" si="52"/>
        <v>60</v>
      </c>
      <c r="G57" s="115">
        <f t="shared" si="52"/>
        <v>60</v>
      </c>
      <c r="H57" s="115">
        <f t="shared" si="52"/>
        <v>60</v>
      </c>
      <c r="I57" s="115">
        <f t="shared" si="52"/>
        <v>60</v>
      </c>
      <c r="J57" s="115">
        <f t="shared" si="52"/>
        <v>60</v>
      </c>
      <c r="K57" s="115">
        <f t="shared" si="52"/>
        <v>60</v>
      </c>
      <c r="L57" s="115">
        <f t="shared" si="52"/>
        <v>60</v>
      </c>
      <c r="M57" s="115">
        <f t="shared" si="52"/>
        <v>60</v>
      </c>
      <c r="N57" s="115">
        <f t="shared" si="48"/>
        <v>720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pans="1:256" x14ac:dyDescent="0.35">
      <c r="A58" s="114" t="s">
        <v>152</v>
      </c>
      <c r="B58" s="115">
        <v>80</v>
      </c>
      <c r="C58" s="115">
        <f t="shared" si="46"/>
        <v>80</v>
      </c>
      <c r="D58" s="115">
        <f t="shared" ref="D58:M58" si="53">+C58</f>
        <v>80</v>
      </c>
      <c r="E58" s="115">
        <f t="shared" si="53"/>
        <v>80</v>
      </c>
      <c r="F58" s="115">
        <f t="shared" si="53"/>
        <v>80</v>
      </c>
      <c r="G58" s="115">
        <f t="shared" si="53"/>
        <v>80</v>
      </c>
      <c r="H58" s="115">
        <f t="shared" si="53"/>
        <v>80</v>
      </c>
      <c r="I58" s="115">
        <f t="shared" si="53"/>
        <v>80</v>
      </c>
      <c r="J58" s="115">
        <f t="shared" si="53"/>
        <v>80</v>
      </c>
      <c r="K58" s="115">
        <f t="shared" si="53"/>
        <v>80</v>
      </c>
      <c r="L58" s="115">
        <f t="shared" si="53"/>
        <v>80</v>
      </c>
      <c r="M58" s="115">
        <f t="shared" si="53"/>
        <v>80</v>
      </c>
      <c r="N58" s="115">
        <f t="shared" si="48"/>
        <v>960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pans="1:256" x14ac:dyDescent="0.35">
      <c r="A59" s="125" t="s">
        <v>164</v>
      </c>
      <c r="B59" s="115">
        <v>450</v>
      </c>
      <c r="C59" s="115">
        <f t="shared" si="46"/>
        <v>450</v>
      </c>
      <c r="D59" s="115">
        <f t="shared" ref="D59:M59" si="54">+C59</f>
        <v>450</v>
      </c>
      <c r="E59" s="115">
        <f t="shared" si="54"/>
        <v>450</v>
      </c>
      <c r="F59" s="115">
        <f t="shared" si="54"/>
        <v>450</v>
      </c>
      <c r="G59" s="115">
        <f t="shared" si="54"/>
        <v>450</v>
      </c>
      <c r="H59" s="115">
        <f t="shared" si="54"/>
        <v>450</v>
      </c>
      <c r="I59" s="115">
        <f t="shared" si="54"/>
        <v>450</v>
      </c>
      <c r="J59" s="115">
        <f t="shared" si="54"/>
        <v>450</v>
      </c>
      <c r="K59" s="115">
        <f t="shared" si="54"/>
        <v>450</v>
      </c>
      <c r="L59" s="115">
        <f t="shared" si="54"/>
        <v>450</v>
      </c>
      <c r="M59" s="115">
        <f t="shared" si="54"/>
        <v>450</v>
      </c>
      <c r="N59" s="115">
        <f t="shared" si="48"/>
        <v>5400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pans="1:256" x14ac:dyDescent="0.35">
      <c r="A60" s="125" t="s">
        <v>163</v>
      </c>
      <c r="B60" s="115">
        <v>120</v>
      </c>
      <c r="C60" s="115">
        <f t="shared" ref="C60:M60" si="55">+B60</f>
        <v>120</v>
      </c>
      <c r="D60" s="115">
        <f t="shared" si="55"/>
        <v>120</v>
      </c>
      <c r="E60" s="115">
        <f t="shared" si="55"/>
        <v>120</v>
      </c>
      <c r="F60" s="115">
        <f t="shared" si="55"/>
        <v>120</v>
      </c>
      <c r="G60" s="115">
        <f t="shared" si="55"/>
        <v>120</v>
      </c>
      <c r="H60" s="115">
        <f t="shared" si="55"/>
        <v>120</v>
      </c>
      <c r="I60" s="115">
        <f t="shared" si="55"/>
        <v>120</v>
      </c>
      <c r="J60" s="115">
        <f t="shared" si="55"/>
        <v>120</v>
      </c>
      <c r="K60" s="115">
        <f t="shared" si="55"/>
        <v>120</v>
      </c>
      <c r="L60" s="115">
        <f t="shared" si="55"/>
        <v>120</v>
      </c>
      <c r="M60" s="115">
        <f t="shared" si="55"/>
        <v>120</v>
      </c>
      <c r="N60" s="115">
        <f t="shared" ref="N60" si="56">SUM(B60:M60)</f>
        <v>1440</v>
      </c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pans="1:256" ht="8" customHeight="1" x14ac:dyDescent="0.35">
      <c r="A61" s="119"/>
      <c r="B61" s="126"/>
      <c r="C61" s="112"/>
      <c r="D61" s="112"/>
      <c r="E61" s="121"/>
      <c r="F61" s="121"/>
      <c r="G61" s="121"/>
      <c r="H61" s="121"/>
      <c r="I61" s="112"/>
      <c r="J61" s="112"/>
      <c r="K61" s="112"/>
      <c r="L61" s="112"/>
      <c r="M61" s="112"/>
      <c r="N61" s="112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pans="1:256" x14ac:dyDescent="0.35">
      <c r="A62" s="153" t="s">
        <v>165</v>
      </c>
      <c r="B62" s="118">
        <f t="shared" ref="B62:N62" si="57">+B63+B64</f>
        <v>175</v>
      </c>
      <c r="C62" s="118">
        <f t="shared" si="57"/>
        <v>175</v>
      </c>
      <c r="D62" s="118">
        <f t="shared" si="57"/>
        <v>175</v>
      </c>
      <c r="E62" s="118">
        <f t="shared" si="57"/>
        <v>175</v>
      </c>
      <c r="F62" s="118">
        <f t="shared" si="57"/>
        <v>175</v>
      </c>
      <c r="G62" s="118">
        <f t="shared" si="57"/>
        <v>175</v>
      </c>
      <c r="H62" s="118">
        <f t="shared" si="57"/>
        <v>175</v>
      </c>
      <c r="I62" s="118">
        <f t="shared" si="57"/>
        <v>175</v>
      </c>
      <c r="J62" s="118">
        <f t="shared" si="57"/>
        <v>175</v>
      </c>
      <c r="K62" s="118">
        <f t="shared" si="57"/>
        <v>175</v>
      </c>
      <c r="L62" s="118">
        <f t="shared" si="57"/>
        <v>175</v>
      </c>
      <c r="M62" s="118">
        <f t="shared" si="57"/>
        <v>175</v>
      </c>
      <c r="N62" s="118">
        <f t="shared" si="57"/>
        <v>2100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pans="1:256" x14ac:dyDescent="0.35">
      <c r="A63" s="125" t="s">
        <v>166</v>
      </c>
      <c r="B63" s="115">
        <v>100</v>
      </c>
      <c r="C63" s="115">
        <f>+B63</f>
        <v>100</v>
      </c>
      <c r="D63" s="115">
        <f t="shared" ref="D63:M63" si="58">+C63</f>
        <v>100</v>
      </c>
      <c r="E63" s="115">
        <f t="shared" si="58"/>
        <v>100</v>
      </c>
      <c r="F63" s="115">
        <f t="shared" si="58"/>
        <v>100</v>
      </c>
      <c r="G63" s="115">
        <f t="shared" si="58"/>
        <v>100</v>
      </c>
      <c r="H63" s="115">
        <f t="shared" si="58"/>
        <v>100</v>
      </c>
      <c r="I63" s="115">
        <f t="shared" si="58"/>
        <v>100</v>
      </c>
      <c r="J63" s="115">
        <f t="shared" si="58"/>
        <v>100</v>
      </c>
      <c r="K63" s="115">
        <f t="shared" si="58"/>
        <v>100</v>
      </c>
      <c r="L63" s="115">
        <f t="shared" si="58"/>
        <v>100</v>
      </c>
      <c r="M63" s="115">
        <f t="shared" si="58"/>
        <v>100</v>
      </c>
      <c r="N63" s="115">
        <f>SUM(B63:M63)</f>
        <v>1200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pans="1:256" x14ac:dyDescent="0.35">
      <c r="A64" s="125" t="s">
        <v>167</v>
      </c>
      <c r="B64" s="115">
        <v>75</v>
      </c>
      <c r="C64" s="115">
        <f>+B64</f>
        <v>75</v>
      </c>
      <c r="D64" s="115">
        <f t="shared" ref="D64:M64" si="59">+C64</f>
        <v>75</v>
      </c>
      <c r="E64" s="115">
        <f t="shared" si="59"/>
        <v>75</v>
      </c>
      <c r="F64" s="115">
        <f t="shared" si="59"/>
        <v>75</v>
      </c>
      <c r="G64" s="115">
        <f t="shared" si="59"/>
        <v>75</v>
      </c>
      <c r="H64" s="115">
        <f t="shared" si="59"/>
        <v>75</v>
      </c>
      <c r="I64" s="115">
        <f t="shared" si="59"/>
        <v>75</v>
      </c>
      <c r="J64" s="115">
        <f t="shared" si="59"/>
        <v>75</v>
      </c>
      <c r="K64" s="115">
        <f t="shared" si="59"/>
        <v>75</v>
      </c>
      <c r="L64" s="115">
        <f t="shared" si="59"/>
        <v>75</v>
      </c>
      <c r="M64" s="115">
        <f t="shared" si="59"/>
        <v>75</v>
      </c>
      <c r="N64" s="115">
        <f>SUM(B64:M64)</f>
        <v>900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pans="1:256" ht="8" customHeight="1" x14ac:dyDescent="0.35">
      <c r="A65" s="119"/>
      <c r="B65" s="126"/>
      <c r="C65" s="112"/>
      <c r="D65" s="112"/>
      <c r="E65" s="121"/>
      <c r="F65" s="121"/>
      <c r="G65" s="121"/>
      <c r="H65" s="121"/>
      <c r="I65" s="112"/>
      <c r="J65" s="112"/>
      <c r="K65" s="112"/>
      <c r="L65" s="112"/>
      <c r="M65" s="112"/>
      <c r="N65" s="112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pans="1:256" x14ac:dyDescent="0.35">
      <c r="A66" s="153" t="s">
        <v>168</v>
      </c>
      <c r="B66" s="118">
        <f t="shared" ref="B66:N66" si="60">SUM(B67:B70)</f>
        <v>704.02500000000009</v>
      </c>
      <c r="C66" s="118">
        <f t="shared" si="60"/>
        <v>1048.0500000000002</v>
      </c>
      <c r="D66" s="118">
        <f t="shared" si="60"/>
        <v>1048.0500000000002</v>
      </c>
      <c r="E66" s="118">
        <f t="shared" si="60"/>
        <v>999.09749999999997</v>
      </c>
      <c r="F66" s="118">
        <f t="shared" si="60"/>
        <v>1097.0025000000001</v>
      </c>
      <c r="G66" s="118">
        <f t="shared" si="60"/>
        <v>1109.58</v>
      </c>
      <c r="H66" s="118">
        <f t="shared" si="60"/>
        <v>1158.5325</v>
      </c>
      <c r="I66" s="118">
        <f t="shared" si="60"/>
        <v>734.79</v>
      </c>
      <c r="J66" s="118">
        <f t="shared" si="60"/>
        <v>1078.8150000000001</v>
      </c>
      <c r="K66" s="118">
        <f t="shared" si="60"/>
        <v>1127.7674999999999</v>
      </c>
      <c r="L66" s="118">
        <f t="shared" si="60"/>
        <v>1078.8150000000001</v>
      </c>
      <c r="M66" s="118">
        <f t="shared" si="60"/>
        <v>845.27250000000004</v>
      </c>
      <c r="N66" s="118">
        <f t="shared" si="60"/>
        <v>12029.797500000001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pans="1:256" x14ac:dyDescent="0.35">
      <c r="A67" s="125" t="s">
        <v>169</v>
      </c>
      <c r="B67" s="115">
        <v>200</v>
      </c>
      <c r="C67" s="115">
        <f>+B67</f>
        <v>200</v>
      </c>
      <c r="D67" s="115">
        <f t="shared" ref="D67:M67" si="61">+C67</f>
        <v>200</v>
      </c>
      <c r="E67" s="115">
        <f t="shared" si="61"/>
        <v>200</v>
      </c>
      <c r="F67" s="115">
        <f t="shared" si="61"/>
        <v>200</v>
      </c>
      <c r="G67" s="115">
        <f t="shared" si="61"/>
        <v>200</v>
      </c>
      <c r="H67" s="115">
        <f t="shared" si="61"/>
        <v>200</v>
      </c>
      <c r="I67" s="115">
        <f t="shared" si="61"/>
        <v>200</v>
      </c>
      <c r="J67" s="115">
        <f t="shared" si="61"/>
        <v>200</v>
      </c>
      <c r="K67" s="115">
        <f t="shared" si="61"/>
        <v>200</v>
      </c>
      <c r="L67" s="115">
        <f t="shared" si="61"/>
        <v>200</v>
      </c>
      <c r="M67" s="115">
        <f t="shared" si="61"/>
        <v>200</v>
      </c>
      <c r="N67" s="115">
        <f>SUM(B67:M67)</f>
        <v>2400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pans="1:256" x14ac:dyDescent="0.35">
      <c r="A68" s="125" t="s">
        <v>170</v>
      </c>
      <c r="B68" s="115">
        <v>60</v>
      </c>
      <c r="C68" s="115">
        <f>+B68</f>
        <v>60</v>
      </c>
      <c r="D68" s="115">
        <f t="shared" ref="D68:M69" si="62">+C68</f>
        <v>60</v>
      </c>
      <c r="E68" s="115">
        <f t="shared" si="62"/>
        <v>60</v>
      </c>
      <c r="F68" s="115">
        <f t="shared" si="62"/>
        <v>60</v>
      </c>
      <c r="G68" s="115">
        <f t="shared" si="62"/>
        <v>60</v>
      </c>
      <c r="H68" s="115">
        <f t="shared" si="62"/>
        <v>60</v>
      </c>
      <c r="I68" s="115">
        <f t="shared" si="62"/>
        <v>60</v>
      </c>
      <c r="J68" s="115">
        <f t="shared" si="62"/>
        <v>60</v>
      </c>
      <c r="K68" s="115">
        <f t="shared" si="62"/>
        <v>60</v>
      </c>
      <c r="L68" s="115">
        <f t="shared" si="62"/>
        <v>60</v>
      </c>
      <c r="M68" s="115">
        <f t="shared" si="62"/>
        <v>60</v>
      </c>
      <c r="N68" s="115">
        <f>SUM(B68:M68)</f>
        <v>720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pans="1:256" x14ac:dyDescent="0.35">
      <c r="A69" s="125" t="s">
        <v>171</v>
      </c>
      <c r="B69" s="115">
        <v>100</v>
      </c>
      <c r="C69" s="115">
        <f>+B69</f>
        <v>100</v>
      </c>
      <c r="D69" s="115">
        <f t="shared" si="62"/>
        <v>100</v>
      </c>
      <c r="E69" s="115">
        <f t="shared" si="62"/>
        <v>100</v>
      </c>
      <c r="F69" s="115">
        <f t="shared" si="62"/>
        <v>100</v>
      </c>
      <c r="G69" s="115">
        <f t="shared" si="62"/>
        <v>100</v>
      </c>
      <c r="H69" s="115">
        <f t="shared" si="62"/>
        <v>100</v>
      </c>
      <c r="I69" s="115">
        <f t="shared" si="62"/>
        <v>100</v>
      </c>
      <c r="J69" s="115">
        <f t="shared" si="62"/>
        <v>100</v>
      </c>
      <c r="K69" s="115">
        <f t="shared" si="62"/>
        <v>100</v>
      </c>
      <c r="L69" s="115">
        <f t="shared" si="62"/>
        <v>100</v>
      </c>
      <c r="M69" s="115">
        <f t="shared" si="62"/>
        <v>100</v>
      </c>
      <c r="N69" s="115">
        <f t="shared" ref="N69:N70" si="63">SUM(B69:M69)</f>
        <v>1200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pans="1:256" x14ac:dyDescent="0.35">
      <c r="A70" s="125" t="s">
        <v>172</v>
      </c>
      <c r="B70" s="115">
        <f>+'CONTROL PRODUCCION'!C54*0.5%</f>
        <v>344.02500000000003</v>
      </c>
      <c r="C70" s="115">
        <f>+'CONTROL PRODUCCION'!D54*0.5%</f>
        <v>688.05000000000007</v>
      </c>
      <c r="D70" s="115">
        <f>+'CONTROL PRODUCCION'!E54*0.5%</f>
        <v>688.05000000000007</v>
      </c>
      <c r="E70" s="115">
        <f>+'CONTROL PRODUCCION'!F54*0.5%</f>
        <v>639.09749999999997</v>
      </c>
      <c r="F70" s="115">
        <f>+'CONTROL PRODUCCION'!G54*0.5%</f>
        <v>737.00250000000005</v>
      </c>
      <c r="G70" s="115">
        <f>+'CONTROL PRODUCCION'!H54*0.5%</f>
        <v>749.58</v>
      </c>
      <c r="H70" s="115">
        <f>+'CONTROL PRODUCCION'!I54*0.5%</f>
        <v>798.53250000000003</v>
      </c>
      <c r="I70" s="115">
        <f>+'CONTROL PRODUCCION'!J54*0.5%</f>
        <v>374.79</v>
      </c>
      <c r="J70" s="115">
        <f>+'CONTROL PRODUCCION'!K54*0.5%</f>
        <v>718.81500000000005</v>
      </c>
      <c r="K70" s="115">
        <f>+'CONTROL PRODUCCION'!L54*0.5%</f>
        <v>767.76750000000004</v>
      </c>
      <c r="L70" s="115">
        <f>+'CONTROL PRODUCCION'!M54*0.5%</f>
        <v>718.81500000000005</v>
      </c>
      <c r="M70" s="115">
        <f>+'CONTROL PRODUCCION'!N54*0.5%</f>
        <v>485.27250000000004</v>
      </c>
      <c r="N70" s="115">
        <f t="shared" si="63"/>
        <v>7709.7974999999997</v>
      </c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pans="1:256" s="132" customFormat="1" ht="8" customHeight="1" x14ac:dyDescent="0.35">
      <c r="A71" s="129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131"/>
      <c r="CD71" s="131"/>
      <c r="CE71" s="131"/>
      <c r="CF71" s="131"/>
      <c r="CG71" s="131"/>
      <c r="CH71" s="131"/>
      <c r="CI71" s="131"/>
      <c r="CJ71" s="131"/>
      <c r="CK71" s="131"/>
      <c r="CL71" s="131"/>
      <c r="CM71" s="131"/>
      <c r="CN71" s="131"/>
      <c r="CO71" s="131"/>
      <c r="CP71" s="131"/>
      <c r="CQ71" s="131"/>
      <c r="CR71" s="131"/>
      <c r="CS71" s="131"/>
      <c r="CT71" s="131"/>
      <c r="CU71" s="131"/>
      <c r="CV71" s="131"/>
      <c r="CW71" s="131"/>
      <c r="CX71" s="131"/>
      <c r="CY71" s="131"/>
      <c r="CZ71" s="131"/>
      <c r="DA71" s="131"/>
      <c r="DB71" s="131"/>
      <c r="DC71" s="131"/>
      <c r="DD71" s="131"/>
      <c r="DE71" s="131"/>
      <c r="DF71" s="131"/>
      <c r="DG71" s="131"/>
      <c r="DH71" s="131"/>
      <c r="DI71" s="131"/>
      <c r="DJ71" s="131"/>
      <c r="DK71" s="131"/>
      <c r="DL71" s="131"/>
      <c r="DM71" s="131"/>
      <c r="DN71" s="131"/>
      <c r="DO71" s="131"/>
      <c r="DP71" s="131"/>
      <c r="DQ71" s="131"/>
      <c r="DR71" s="131"/>
      <c r="DS71" s="131"/>
      <c r="DT71" s="131"/>
      <c r="DU71" s="131"/>
      <c r="DV71" s="131"/>
      <c r="DW71" s="131"/>
      <c r="DX71" s="131"/>
      <c r="DY71" s="131"/>
      <c r="DZ71" s="131"/>
      <c r="EA71" s="131"/>
      <c r="EB71" s="131"/>
      <c r="EC71" s="131"/>
      <c r="ED71" s="131"/>
      <c r="EE71" s="131"/>
      <c r="EF71" s="131"/>
      <c r="EG71" s="131"/>
      <c r="EH71" s="131"/>
      <c r="EI71" s="131"/>
      <c r="EJ71" s="131"/>
      <c r="EK71" s="131"/>
      <c r="EL71" s="131"/>
      <c r="EM71" s="131"/>
      <c r="EN71" s="131"/>
      <c r="EO71" s="131"/>
      <c r="EP71" s="131"/>
      <c r="EQ71" s="131"/>
      <c r="ER71" s="131"/>
      <c r="ES71" s="131"/>
      <c r="ET71" s="131"/>
      <c r="EU71" s="131"/>
      <c r="EV71" s="131"/>
      <c r="EW71" s="131"/>
      <c r="EX71" s="131"/>
      <c r="EY71" s="131"/>
      <c r="EZ71" s="131"/>
      <c r="FA71" s="131"/>
      <c r="FB71" s="131"/>
      <c r="FC71" s="131"/>
      <c r="FD71" s="131"/>
      <c r="FE71" s="131"/>
      <c r="FF71" s="131"/>
      <c r="FG71" s="131"/>
      <c r="FH71" s="131"/>
      <c r="FI71" s="131"/>
      <c r="FJ71" s="131"/>
      <c r="FK71" s="131"/>
      <c r="FL71" s="131"/>
      <c r="FM71" s="131"/>
      <c r="FN71" s="131"/>
      <c r="FO71" s="131"/>
      <c r="FP71" s="131"/>
      <c r="FQ71" s="131"/>
      <c r="FR71" s="131"/>
      <c r="FS71" s="131"/>
      <c r="FT71" s="131"/>
      <c r="FU71" s="131"/>
      <c r="FV71" s="131"/>
      <c r="FW71" s="131"/>
      <c r="FX71" s="131"/>
      <c r="FY71" s="131"/>
      <c r="FZ71" s="131"/>
      <c r="GA71" s="131"/>
      <c r="GB71" s="131"/>
      <c r="GC71" s="131"/>
      <c r="GD71" s="131"/>
      <c r="GE71" s="131"/>
      <c r="GF71" s="131"/>
      <c r="GG71" s="131"/>
      <c r="GH71" s="131"/>
      <c r="GI71" s="131"/>
      <c r="GJ71" s="131"/>
      <c r="GK71" s="131"/>
      <c r="GL71" s="131"/>
      <c r="GM71" s="131"/>
      <c r="GN71" s="131"/>
      <c r="GO71" s="131"/>
      <c r="GP71" s="131"/>
      <c r="GQ71" s="131"/>
      <c r="GR71" s="131"/>
      <c r="GS71" s="131"/>
      <c r="GT71" s="131"/>
      <c r="GU71" s="131"/>
      <c r="GV71" s="131"/>
      <c r="GW71" s="131"/>
      <c r="GX71" s="131"/>
      <c r="GY71" s="131"/>
      <c r="GZ71" s="131"/>
      <c r="HA71" s="131"/>
      <c r="HB71" s="131"/>
      <c r="HC71" s="131"/>
      <c r="HD71" s="131"/>
      <c r="HE71" s="131"/>
      <c r="HF71" s="131"/>
      <c r="HG71" s="131"/>
      <c r="HH71" s="131"/>
      <c r="HI71" s="131"/>
      <c r="HJ71" s="131"/>
      <c r="HK71" s="131"/>
      <c r="HL71" s="131"/>
      <c r="HM71" s="131"/>
      <c r="HN71" s="131"/>
      <c r="HO71" s="131"/>
      <c r="HP71" s="131"/>
      <c r="HQ71" s="131"/>
      <c r="HR71" s="131"/>
      <c r="HS71" s="131"/>
      <c r="HT71" s="131"/>
      <c r="HU71" s="131"/>
      <c r="HV71" s="131"/>
      <c r="HW71" s="131"/>
      <c r="HX71" s="131"/>
      <c r="HY71" s="131"/>
      <c r="HZ71" s="131"/>
      <c r="IA71" s="131"/>
      <c r="IB71" s="131"/>
      <c r="IC71" s="131"/>
      <c r="ID71" s="131"/>
      <c r="IE71" s="131"/>
      <c r="IF71" s="131"/>
      <c r="IG71" s="131"/>
      <c r="IH71" s="131"/>
      <c r="II71" s="131"/>
      <c r="IJ71" s="131"/>
      <c r="IK71" s="131"/>
      <c r="IL71" s="131"/>
      <c r="IM71" s="131"/>
      <c r="IN71" s="131"/>
      <c r="IO71" s="131"/>
      <c r="IP71" s="131"/>
      <c r="IQ71" s="131"/>
      <c r="IR71" s="131"/>
      <c r="IS71" s="131"/>
      <c r="IT71" s="131"/>
      <c r="IU71" s="131"/>
      <c r="IV71" s="131"/>
    </row>
    <row r="72" spans="1:256" s="132" customFormat="1" x14ac:dyDescent="0.35">
      <c r="A72" s="153" t="s">
        <v>193</v>
      </c>
      <c r="B72" s="118">
        <f t="shared" ref="B72:N72" si="64">+B73+B74</f>
        <v>230</v>
      </c>
      <c r="C72" s="118">
        <f t="shared" si="64"/>
        <v>230</v>
      </c>
      <c r="D72" s="118">
        <f t="shared" si="64"/>
        <v>230</v>
      </c>
      <c r="E72" s="118">
        <f t="shared" si="64"/>
        <v>230</v>
      </c>
      <c r="F72" s="118">
        <f t="shared" si="64"/>
        <v>230</v>
      </c>
      <c r="G72" s="118">
        <f t="shared" si="64"/>
        <v>230</v>
      </c>
      <c r="H72" s="118">
        <f t="shared" si="64"/>
        <v>230</v>
      </c>
      <c r="I72" s="118">
        <f t="shared" si="64"/>
        <v>230</v>
      </c>
      <c r="J72" s="118">
        <f t="shared" si="64"/>
        <v>230</v>
      </c>
      <c r="K72" s="118">
        <f t="shared" si="64"/>
        <v>230</v>
      </c>
      <c r="L72" s="118">
        <f t="shared" si="64"/>
        <v>230</v>
      </c>
      <c r="M72" s="118">
        <f t="shared" si="64"/>
        <v>230</v>
      </c>
      <c r="N72" s="118">
        <f t="shared" si="64"/>
        <v>2760</v>
      </c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  <c r="CP72" s="131"/>
      <c r="CQ72" s="131"/>
      <c r="CR72" s="131"/>
      <c r="CS72" s="131"/>
      <c r="CT72" s="131"/>
      <c r="CU72" s="131"/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131"/>
      <c r="GB72" s="131"/>
      <c r="GC72" s="131"/>
      <c r="GD72" s="131"/>
      <c r="GE72" s="131"/>
      <c r="GF72" s="131"/>
      <c r="GG72" s="131"/>
      <c r="GH72" s="131"/>
      <c r="GI72" s="131"/>
      <c r="GJ72" s="131"/>
      <c r="GK72" s="131"/>
      <c r="GL72" s="131"/>
      <c r="GM72" s="131"/>
      <c r="GN72" s="131"/>
      <c r="GO72" s="131"/>
      <c r="GP72" s="131"/>
      <c r="GQ72" s="131"/>
      <c r="GR72" s="131"/>
      <c r="GS72" s="131"/>
      <c r="GT72" s="131"/>
      <c r="GU72" s="131"/>
      <c r="GV72" s="131"/>
      <c r="GW72" s="131"/>
      <c r="GX72" s="131"/>
      <c r="GY72" s="131"/>
      <c r="GZ72" s="131"/>
      <c r="HA72" s="131"/>
      <c r="HB72" s="131"/>
      <c r="HC72" s="131"/>
      <c r="HD72" s="131"/>
      <c r="HE72" s="131"/>
      <c r="HF72" s="131"/>
      <c r="HG72" s="131"/>
      <c r="HH72" s="131"/>
      <c r="HI72" s="131"/>
      <c r="HJ72" s="131"/>
      <c r="HK72" s="131"/>
      <c r="HL72" s="131"/>
      <c r="HM72" s="131"/>
      <c r="HN72" s="131"/>
      <c r="HO72" s="131"/>
      <c r="HP72" s="131"/>
      <c r="HQ72" s="131"/>
      <c r="HR72" s="131"/>
      <c r="HS72" s="131"/>
      <c r="HT72" s="131"/>
      <c r="HU72" s="131"/>
      <c r="HV72" s="131"/>
      <c r="HW72" s="131"/>
      <c r="HX72" s="131"/>
      <c r="HY72" s="131"/>
      <c r="HZ72" s="131"/>
      <c r="IA72" s="131"/>
      <c r="IB72" s="131"/>
      <c r="IC72" s="131"/>
      <c r="ID72" s="131"/>
      <c r="IE72" s="131"/>
      <c r="IF72" s="131"/>
      <c r="IG72" s="131"/>
      <c r="IH72" s="131"/>
      <c r="II72" s="131"/>
      <c r="IJ72" s="131"/>
      <c r="IK72" s="131"/>
      <c r="IL72" s="131"/>
      <c r="IM72" s="131"/>
      <c r="IN72" s="131"/>
      <c r="IO72" s="131"/>
      <c r="IP72" s="131"/>
      <c r="IQ72" s="131"/>
      <c r="IR72" s="131"/>
      <c r="IS72" s="131"/>
      <c r="IT72" s="131"/>
      <c r="IU72" s="131"/>
      <c r="IV72" s="131"/>
    </row>
    <row r="73" spans="1:256" s="132" customFormat="1" x14ac:dyDescent="0.35">
      <c r="A73" s="125" t="s">
        <v>322</v>
      </c>
      <c r="B73" s="115">
        <v>150</v>
      </c>
      <c r="C73" s="115">
        <f>+B73</f>
        <v>150</v>
      </c>
      <c r="D73" s="115">
        <f t="shared" ref="D73:M74" si="65">+C73</f>
        <v>150</v>
      </c>
      <c r="E73" s="115">
        <f t="shared" si="65"/>
        <v>150</v>
      </c>
      <c r="F73" s="115">
        <f t="shared" si="65"/>
        <v>150</v>
      </c>
      <c r="G73" s="115">
        <f t="shared" si="65"/>
        <v>150</v>
      </c>
      <c r="H73" s="115">
        <f t="shared" si="65"/>
        <v>150</v>
      </c>
      <c r="I73" s="115">
        <f t="shared" si="65"/>
        <v>150</v>
      </c>
      <c r="J73" s="115">
        <f t="shared" si="65"/>
        <v>150</v>
      </c>
      <c r="K73" s="115">
        <f t="shared" si="65"/>
        <v>150</v>
      </c>
      <c r="L73" s="115">
        <f t="shared" si="65"/>
        <v>150</v>
      </c>
      <c r="M73" s="115">
        <f t="shared" si="65"/>
        <v>150</v>
      </c>
      <c r="N73" s="115">
        <f>SUM(B73:M73)</f>
        <v>1800</v>
      </c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131"/>
      <c r="GB73" s="131"/>
      <c r="GC73" s="131"/>
      <c r="GD73" s="131"/>
      <c r="GE73" s="131"/>
      <c r="GF73" s="131"/>
      <c r="GG73" s="131"/>
      <c r="GH73" s="131"/>
      <c r="GI73" s="131"/>
      <c r="GJ73" s="131"/>
      <c r="GK73" s="131"/>
      <c r="GL73" s="131"/>
      <c r="GM73" s="131"/>
      <c r="GN73" s="131"/>
      <c r="GO73" s="131"/>
      <c r="GP73" s="131"/>
      <c r="GQ73" s="131"/>
      <c r="GR73" s="131"/>
      <c r="GS73" s="131"/>
      <c r="GT73" s="131"/>
      <c r="GU73" s="131"/>
      <c r="GV73" s="131"/>
      <c r="GW73" s="131"/>
      <c r="GX73" s="131"/>
      <c r="GY73" s="131"/>
      <c r="GZ73" s="131"/>
      <c r="HA73" s="131"/>
      <c r="HB73" s="131"/>
      <c r="HC73" s="131"/>
      <c r="HD73" s="131"/>
      <c r="HE73" s="131"/>
      <c r="HF73" s="131"/>
      <c r="HG73" s="131"/>
      <c r="HH73" s="131"/>
      <c r="HI73" s="131"/>
      <c r="HJ73" s="131"/>
      <c r="HK73" s="131"/>
      <c r="HL73" s="131"/>
      <c r="HM73" s="131"/>
      <c r="HN73" s="131"/>
      <c r="HO73" s="131"/>
      <c r="HP73" s="131"/>
      <c r="HQ73" s="131"/>
      <c r="HR73" s="131"/>
      <c r="HS73" s="131"/>
      <c r="HT73" s="131"/>
      <c r="HU73" s="131"/>
      <c r="HV73" s="131"/>
      <c r="HW73" s="131"/>
      <c r="HX73" s="131"/>
      <c r="HY73" s="131"/>
      <c r="HZ73" s="131"/>
      <c r="IA73" s="131"/>
      <c r="IB73" s="131"/>
      <c r="IC73" s="131"/>
      <c r="ID73" s="131"/>
      <c r="IE73" s="131"/>
      <c r="IF73" s="131"/>
      <c r="IG73" s="131"/>
      <c r="IH73" s="131"/>
      <c r="II73" s="131"/>
      <c r="IJ73" s="131"/>
      <c r="IK73" s="131"/>
      <c r="IL73" s="131"/>
      <c r="IM73" s="131"/>
      <c r="IN73" s="131"/>
      <c r="IO73" s="131"/>
      <c r="IP73" s="131"/>
      <c r="IQ73" s="131"/>
      <c r="IR73" s="131"/>
      <c r="IS73" s="131"/>
      <c r="IT73" s="131"/>
      <c r="IU73" s="131"/>
      <c r="IV73" s="131"/>
    </row>
    <row r="74" spans="1:256" s="132" customFormat="1" x14ac:dyDescent="0.35">
      <c r="A74" s="125" t="s">
        <v>323</v>
      </c>
      <c r="B74" s="115">
        <v>80</v>
      </c>
      <c r="C74" s="115">
        <f>+B74</f>
        <v>80</v>
      </c>
      <c r="D74" s="115">
        <f t="shared" si="65"/>
        <v>80</v>
      </c>
      <c r="E74" s="115">
        <f t="shared" si="65"/>
        <v>80</v>
      </c>
      <c r="F74" s="115">
        <f t="shared" si="65"/>
        <v>80</v>
      </c>
      <c r="G74" s="115">
        <f t="shared" si="65"/>
        <v>80</v>
      </c>
      <c r="H74" s="115">
        <f t="shared" si="65"/>
        <v>80</v>
      </c>
      <c r="I74" s="115">
        <f t="shared" si="65"/>
        <v>80</v>
      </c>
      <c r="J74" s="115">
        <f t="shared" si="65"/>
        <v>80</v>
      </c>
      <c r="K74" s="115">
        <f t="shared" si="65"/>
        <v>80</v>
      </c>
      <c r="L74" s="115">
        <f t="shared" si="65"/>
        <v>80</v>
      </c>
      <c r="M74" s="115">
        <f t="shared" si="65"/>
        <v>80</v>
      </c>
      <c r="N74" s="115">
        <f>SUM(B74:M74)</f>
        <v>960</v>
      </c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  <c r="CS74" s="131"/>
      <c r="CT74" s="131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131"/>
      <c r="GB74" s="131"/>
      <c r="GC74" s="131"/>
      <c r="GD74" s="131"/>
      <c r="GE74" s="131"/>
      <c r="GF74" s="131"/>
      <c r="GG74" s="131"/>
      <c r="GH74" s="131"/>
      <c r="GI74" s="131"/>
      <c r="GJ74" s="131"/>
      <c r="GK74" s="131"/>
      <c r="GL74" s="131"/>
      <c r="GM74" s="131"/>
      <c r="GN74" s="131"/>
      <c r="GO74" s="131"/>
      <c r="GP74" s="131"/>
      <c r="GQ74" s="131"/>
      <c r="GR74" s="131"/>
      <c r="GS74" s="131"/>
      <c r="GT74" s="131"/>
      <c r="GU74" s="131"/>
      <c r="GV74" s="131"/>
      <c r="GW74" s="131"/>
      <c r="GX74" s="131"/>
      <c r="GY74" s="131"/>
      <c r="GZ74" s="131"/>
      <c r="HA74" s="131"/>
      <c r="HB74" s="131"/>
      <c r="HC74" s="131"/>
      <c r="HD74" s="131"/>
      <c r="HE74" s="131"/>
      <c r="HF74" s="131"/>
      <c r="HG74" s="131"/>
      <c r="HH74" s="131"/>
      <c r="HI74" s="131"/>
      <c r="HJ74" s="131"/>
      <c r="HK74" s="131"/>
      <c r="HL74" s="131"/>
      <c r="HM74" s="131"/>
      <c r="HN74" s="131"/>
      <c r="HO74" s="131"/>
      <c r="HP74" s="131"/>
      <c r="HQ74" s="131"/>
      <c r="HR74" s="131"/>
      <c r="HS74" s="131"/>
      <c r="HT74" s="131"/>
      <c r="HU74" s="131"/>
      <c r="HV74" s="131"/>
      <c r="HW74" s="131"/>
      <c r="HX74" s="131"/>
      <c r="HY74" s="131"/>
      <c r="HZ74" s="131"/>
      <c r="IA74" s="131"/>
      <c r="IB74" s="131"/>
      <c r="IC74" s="131"/>
      <c r="ID74" s="131"/>
      <c r="IE74" s="131"/>
      <c r="IF74" s="131"/>
      <c r="IG74" s="131"/>
      <c r="IH74" s="131"/>
      <c r="II74" s="131"/>
      <c r="IJ74" s="131"/>
      <c r="IK74" s="131"/>
      <c r="IL74" s="131"/>
      <c r="IM74" s="131"/>
      <c r="IN74" s="131"/>
      <c r="IO74" s="131"/>
      <c r="IP74" s="131"/>
      <c r="IQ74" s="131"/>
      <c r="IR74" s="131"/>
      <c r="IS74" s="131"/>
      <c r="IT74" s="131"/>
      <c r="IU74" s="131"/>
      <c r="IV74" s="131"/>
    </row>
    <row r="75" spans="1:256" s="132" customFormat="1" ht="8" customHeight="1" x14ac:dyDescent="0.35">
      <c r="A75" s="129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131"/>
      <c r="CH75" s="131"/>
      <c r="CI75" s="131"/>
      <c r="CJ75" s="131"/>
      <c r="CK75" s="131"/>
      <c r="CL75" s="131"/>
      <c r="CM75" s="131"/>
      <c r="CN75" s="131"/>
      <c r="CO75" s="131"/>
      <c r="CP75" s="131"/>
      <c r="CQ75" s="131"/>
      <c r="CR75" s="131"/>
      <c r="CS75" s="131"/>
      <c r="CT75" s="131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131"/>
      <c r="GB75" s="131"/>
      <c r="GC75" s="131"/>
      <c r="GD75" s="131"/>
      <c r="GE75" s="131"/>
      <c r="GF75" s="131"/>
      <c r="GG75" s="131"/>
      <c r="GH75" s="131"/>
      <c r="GI75" s="131"/>
      <c r="GJ75" s="131"/>
      <c r="GK75" s="131"/>
      <c r="GL75" s="131"/>
      <c r="GM75" s="131"/>
      <c r="GN75" s="131"/>
      <c r="GO75" s="131"/>
      <c r="GP75" s="131"/>
      <c r="GQ75" s="131"/>
      <c r="GR75" s="131"/>
      <c r="GS75" s="131"/>
      <c r="GT75" s="131"/>
      <c r="GU75" s="131"/>
      <c r="GV75" s="131"/>
      <c r="GW75" s="131"/>
      <c r="GX75" s="131"/>
      <c r="GY75" s="131"/>
      <c r="GZ75" s="131"/>
      <c r="HA75" s="131"/>
      <c r="HB75" s="131"/>
      <c r="HC75" s="131"/>
      <c r="HD75" s="131"/>
      <c r="HE75" s="131"/>
      <c r="HF75" s="131"/>
      <c r="HG75" s="131"/>
      <c r="HH75" s="131"/>
      <c r="HI75" s="131"/>
      <c r="HJ75" s="131"/>
      <c r="HK75" s="131"/>
      <c r="HL75" s="131"/>
      <c r="HM75" s="131"/>
      <c r="HN75" s="131"/>
      <c r="HO75" s="131"/>
      <c r="HP75" s="131"/>
      <c r="HQ75" s="131"/>
      <c r="HR75" s="131"/>
      <c r="HS75" s="131"/>
      <c r="HT75" s="131"/>
      <c r="HU75" s="131"/>
      <c r="HV75" s="131"/>
      <c r="HW75" s="131"/>
      <c r="HX75" s="131"/>
      <c r="HY75" s="131"/>
      <c r="HZ75" s="131"/>
      <c r="IA75" s="131"/>
      <c r="IB75" s="131"/>
      <c r="IC75" s="131"/>
      <c r="ID75" s="131"/>
      <c r="IE75" s="131"/>
      <c r="IF75" s="131"/>
      <c r="IG75" s="131"/>
      <c r="IH75" s="131"/>
      <c r="II75" s="131"/>
      <c r="IJ75" s="131"/>
      <c r="IK75" s="131"/>
      <c r="IL75" s="131"/>
      <c r="IM75" s="131"/>
      <c r="IN75" s="131"/>
      <c r="IO75" s="131"/>
      <c r="IP75" s="131"/>
      <c r="IQ75" s="131"/>
      <c r="IR75" s="131"/>
      <c r="IS75" s="131"/>
      <c r="IT75" s="131"/>
      <c r="IU75" s="131"/>
      <c r="IV75" s="131"/>
    </row>
    <row r="76" spans="1:256" s="132" customFormat="1" x14ac:dyDescent="0.35">
      <c r="A76" s="153" t="s">
        <v>173</v>
      </c>
      <c r="B76" s="118">
        <f t="shared" ref="B76:N76" si="66">+B77+B78</f>
        <v>10</v>
      </c>
      <c r="C76" s="118">
        <f t="shared" si="66"/>
        <v>10</v>
      </c>
      <c r="D76" s="118">
        <f t="shared" si="66"/>
        <v>75</v>
      </c>
      <c r="E76" s="118">
        <f t="shared" si="66"/>
        <v>10</v>
      </c>
      <c r="F76" s="118">
        <f t="shared" si="66"/>
        <v>10</v>
      </c>
      <c r="G76" s="118">
        <f t="shared" si="66"/>
        <v>75</v>
      </c>
      <c r="H76" s="118">
        <f t="shared" si="66"/>
        <v>10</v>
      </c>
      <c r="I76" s="118">
        <f t="shared" si="66"/>
        <v>10</v>
      </c>
      <c r="J76" s="118">
        <f t="shared" si="66"/>
        <v>75</v>
      </c>
      <c r="K76" s="118">
        <f t="shared" si="66"/>
        <v>10</v>
      </c>
      <c r="L76" s="118">
        <f t="shared" si="66"/>
        <v>10</v>
      </c>
      <c r="M76" s="118">
        <f t="shared" si="66"/>
        <v>75</v>
      </c>
      <c r="N76" s="118">
        <f t="shared" si="66"/>
        <v>380</v>
      </c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1"/>
      <c r="CO76" s="131"/>
      <c r="CP76" s="131"/>
      <c r="CQ76" s="131"/>
      <c r="CR76" s="131"/>
      <c r="CS76" s="131"/>
      <c r="CT76" s="131"/>
      <c r="CU76" s="131"/>
      <c r="CV76" s="131"/>
      <c r="CW76" s="131"/>
      <c r="CX76" s="131"/>
      <c r="CY76" s="131"/>
      <c r="CZ76" s="131"/>
      <c r="DA76" s="131"/>
      <c r="DB76" s="131"/>
      <c r="DC76" s="131"/>
      <c r="DD76" s="131"/>
      <c r="DE76" s="131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  <c r="EM76" s="131"/>
      <c r="EN76" s="131"/>
      <c r="EO76" s="131"/>
      <c r="EP76" s="131"/>
      <c r="EQ76" s="131"/>
      <c r="ER76" s="131"/>
      <c r="ES76" s="131"/>
      <c r="ET76" s="131"/>
      <c r="EU76" s="131"/>
      <c r="EV76" s="131"/>
      <c r="EW76" s="131"/>
      <c r="EX76" s="131"/>
      <c r="EY76" s="131"/>
      <c r="EZ76" s="131"/>
      <c r="FA76" s="131"/>
      <c r="FB76" s="131"/>
      <c r="FC76" s="131"/>
      <c r="FD76" s="131"/>
      <c r="FE76" s="131"/>
      <c r="FF76" s="131"/>
      <c r="FG76" s="131"/>
      <c r="FH76" s="131"/>
      <c r="FI76" s="131"/>
      <c r="FJ76" s="131"/>
      <c r="FK76" s="131"/>
      <c r="FL76" s="131"/>
      <c r="FM76" s="131"/>
      <c r="FN76" s="131"/>
      <c r="FO76" s="131"/>
      <c r="FP76" s="131"/>
      <c r="FQ76" s="131"/>
      <c r="FR76" s="131"/>
      <c r="FS76" s="131"/>
      <c r="FT76" s="131"/>
      <c r="FU76" s="131"/>
      <c r="FV76" s="131"/>
      <c r="FW76" s="131"/>
      <c r="FX76" s="131"/>
      <c r="FY76" s="131"/>
      <c r="FZ76" s="131"/>
      <c r="GA76" s="131"/>
      <c r="GB76" s="131"/>
      <c r="GC76" s="131"/>
      <c r="GD76" s="131"/>
      <c r="GE76" s="131"/>
      <c r="GF76" s="131"/>
      <c r="GG76" s="131"/>
      <c r="GH76" s="131"/>
      <c r="GI76" s="131"/>
      <c r="GJ76" s="131"/>
      <c r="GK76" s="131"/>
      <c r="GL76" s="131"/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1"/>
      <c r="HA76" s="131"/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1"/>
      <c r="HP76" s="131"/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1"/>
      <c r="IE76" s="131"/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1"/>
      <c r="IT76" s="131"/>
      <c r="IU76" s="131"/>
      <c r="IV76" s="131"/>
    </row>
    <row r="77" spans="1:256" s="132" customFormat="1" x14ac:dyDescent="0.35">
      <c r="A77" s="125" t="s">
        <v>146</v>
      </c>
      <c r="B77" s="115">
        <v>10</v>
      </c>
      <c r="C77" s="115">
        <f>+B77</f>
        <v>10</v>
      </c>
      <c r="D77" s="115">
        <f t="shared" ref="D77:M77" si="67">+C77</f>
        <v>10</v>
      </c>
      <c r="E77" s="115">
        <f t="shared" si="67"/>
        <v>10</v>
      </c>
      <c r="F77" s="115">
        <f t="shared" si="67"/>
        <v>10</v>
      </c>
      <c r="G77" s="115">
        <f t="shared" si="67"/>
        <v>10</v>
      </c>
      <c r="H77" s="115">
        <f t="shared" si="67"/>
        <v>10</v>
      </c>
      <c r="I77" s="115">
        <f t="shared" si="67"/>
        <v>10</v>
      </c>
      <c r="J77" s="115">
        <f t="shared" si="67"/>
        <v>10</v>
      </c>
      <c r="K77" s="115">
        <f t="shared" si="67"/>
        <v>10</v>
      </c>
      <c r="L77" s="115">
        <f t="shared" si="67"/>
        <v>10</v>
      </c>
      <c r="M77" s="115">
        <f t="shared" si="67"/>
        <v>10</v>
      </c>
      <c r="N77" s="115">
        <f>SUM(B77:M77)</f>
        <v>120</v>
      </c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1"/>
      <c r="FX77" s="131"/>
      <c r="FY77" s="131"/>
      <c r="FZ77" s="131"/>
      <c r="GA77" s="131"/>
      <c r="GB77" s="131"/>
      <c r="GC77" s="131"/>
      <c r="GD77" s="131"/>
      <c r="GE77" s="131"/>
      <c r="GF77" s="131"/>
      <c r="GG77" s="131"/>
      <c r="GH77" s="131"/>
      <c r="GI77" s="131"/>
      <c r="GJ77" s="131"/>
      <c r="GK77" s="131"/>
      <c r="GL77" s="131"/>
      <c r="GM77" s="131"/>
      <c r="GN77" s="131"/>
      <c r="GO77" s="131"/>
      <c r="GP77" s="131"/>
      <c r="GQ77" s="131"/>
      <c r="GR77" s="131"/>
      <c r="GS77" s="131"/>
      <c r="GT77" s="131"/>
      <c r="GU77" s="131"/>
      <c r="GV77" s="131"/>
      <c r="GW77" s="131"/>
      <c r="GX77" s="131"/>
      <c r="GY77" s="131"/>
      <c r="GZ77" s="131"/>
      <c r="HA77" s="131"/>
      <c r="HB77" s="131"/>
      <c r="HC77" s="131"/>
      <c r="HD77" s="131"/>
      <c r="HE77" s="131"/>
      <c r="HF77" s="131"/>
      <c r="HG77" s="131"/>
      <c r="HH77" s="131"/>
      <c r="HI77" s="131"/>
      <c r="HJ77" s="131"/>
      <c r="HK77" s="131"/>
      <c r="HL77" s="131"/>
      <c r="HM77" s="131"/>
      <c r="HN77" s="131"/>
      <c r="HO77" s="131"/>
      <c r="HP77" s="131"/>
      <c r="HQ77" s="131"/>
      <c r="HR77" s="131"/>
      <c r="HS77" s="131"/>
      <c r="HT77" s="131"/>
      <c r="HU77" s="131"/>
      <c r="HV77" s="131"/>
      <c r="HW77" s="131"/>
      <c r="HX77" s="131"/>
      <c r="HY77" s="131"/>
      <c r="HZ77" s="131"/>
      <c r="IA77" s="131"/>
      <c r="IB77" s="131"/>
      <c r="IC77" s="131"/>
      <c r="ID77" s="131"/>
      <c r="IE77" s="131"/>
      <c r="IF77" s="131"/>
      <c r="IG77" s="131"/>
      <c r="IH77" s="131"/>
      <c r="II77" s="131"/>
      <c r="IJ77" s="131"/>
      <c r="IK77" s="131"/>
      <c r="IL77" s="131"/>
      <c r="IM77" s="131"/>
      <c r="IN77" s="131"/>
      <c r="IO77" s="131"/>
      <c r="IP77" s="131"/>
      <c r="IQ77" s="131"/>
      <c r="IR77" s="131"/>
      <c r="IS77" s="131"/>
      <c r="IT77" s="131"/>
      <c r="IU77" s="131"/>
      <c r="IV77" s="131"/>
    </row>
    <row r="78" spans="1:256" s="132" customFormat="1" x14ac:dyDescent="0.35">
      <c r="A78" s="125" t="s">
        <v>174</v>
      </c>
      <c r="B78" s="115">
        <v>0</v>
      </c>
      <c r="C78" s="115">
        <f>+B78</f>
        <v>0</v>
      </c>
      <c r="D78" s="115">
        <v>65</v>
      </c>
      <c r="E78" s="115">
        <v>0</v>
      </c>
      <c r="F78" s="115">
        <f t="shared" ref="F78:L78" si="68">+E78</f>
        <v>0</v>
      </c>
      <c r="G78" s="115">
        <v>65</v>
      </c>
      <c r="H78" s="115">
        <v>0</v>
      </c>
      <c r="I78" s="115">
        <f t="shared" si="68"/>
        <v>0</v>
      </c>
      <c r="J78" s="115">
        <v>65</v>
      </c>
      <c r="K78" s="115">
        <v>0</v>
      </c>
      <c r="L78" s="115">
        <f t="shared" si="68"/>
        <v>0</v>
      </c>
      <c r="M78" s="115">
        <v>65</v>
      </c>
      <c r="N78" s="115">
        <f>SUM(B78:M78)</f>
        <v>260</v>
      </c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131"/>
      <c r="CR78" s="131"/>
      <c r="CS78" s="131"/>
      <c r="CT78" s="131"/>
      <c r="CU78" s="131"/>
      <c r="CV78" s="131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1"/>
      <c r="FX78" s="131"/>
      <c r="FY78" s="131"/>
      <c r="FZ78" s="131"/>
      <c r="GA78" s="131"/>
      <c r="GB78" s="131"/>
      <c r="GC78" s="131"/>
      <c r="GD78" s="131"/>
      <c r="GE78" s="131"/>
      <c r="GF78" s="131"/>
      <c r="GG78" s="131"/>
      <c r="GH78" s="131"/>
      <c r="GI78" s="131"/>
      <c r="GJ78" s="131"/>
      <c r="GK78" s="131"/>
      <c r="GL78" s="131"/>
      <c r="GM78" s="131"/>
      <c r="GN78" s="131"/>
      <c r="GO78" s="131"/>
      <c r="GP78" s="131"/>
      <c r="GQ78" s="131"/>
      <c r="GR78" s="131"/>
      <c r="GS78" s="131"/>
      <c r="GT78" s="131"/>
      <c r="GU78" s="131"/>
      <c r="GV78" s="131"/>
      <c r="GW78" s="131"/>
      <c r="GX78" s="131"/>
      <c r="GY78" s="131"/>
      <c r="GZ78" s="131"/>
      <c r="HA78" s="131"/>
      <c r="HB78" s="131"/>
      <c r="HC78" s="131"/>
      <c r="HD78" s="131"/>
      <c r="HE78" s="131"/>
      <c r="HF78" s="131"/>
      <c r="HG78" s="131"/>
      <c r="HH78" s="131"/>
      <c r="HI78" s="131"/>
      <c r="HJ78" s="131"/>
      <c r="HK78" s="131"/>
      <c r="HL78" s="131"/>
      <c r="HM78" s="131"/>
      <c r="HN78" s="131"/>
      <c r="HO78" s="131"/>
      <c r="HP78" s="131"/>
      <c r="HQ78" s="131"/>
      <c r="HR78" s="131"/>
      <c r="HS78" s="131"/>
      <c r="HT78" s="131"/>
      <c r="HU78" s="131"/>
      <c r="HV78" s="131"/>
      <c r="HW78" s="131"/>
      <c r="HX78" s="131"/>
      <c r="HY78" s="131"/>
      <c r="HZ78" s="131"/>
      <c r="IA78" s="131"/>
      <c r="IB78" s="131"/>
      <c r="IC78" s="131"/>
      <c r="ID78" s="131"/>
      <c r="IE78" s="131"/>
      <c r="IF78" s="131"/>
      <c r="IG78" s="131"/>
      <c r="IH78" s="131"/>
      <c r="II78" s="131"/>
      <c r="IJ78" s="131"/>
      <c r="IK78" s="131"/>
      <c r="IL78" s="131"/>
      <c r="IM78" s="131"/>
      <c r="IN78" s="131"/>
      <c r="IO78" s="131"/>
      <c r="IP78" s="131"/>
      <c r="IQ78" s="131"/>
      <c r="IR78" s="131"/>
      <c r="IS78" s="131"/>
      <c r="IT78" s="131"/>
      <c r="IU78" s="131"/>
      <c r="IV78" s="131"/>
    </row>
    <row r="79" spans="1:256" s="132" customFormat="1" ht="8" customHeight="1" x14ac:dyDescent="0.35">
      <c r="A79" s="129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  <c r="DK79" s="131"/>
      <c r="DL79" s="131"/>
      <c r="DM79" s="131"/>
      <c r="DN79" s="131"/>
      <c r="DO79" s="131"/>
      <c r="DP79" s="131"/>
      <c r="DQ79" s="131"/>
      <c r="DR79" s="131"/>
      <c r="DS79" s="131"/>
      <c r="DT79" s="131"/>
      <c r="DU79" s="131"/>
      <c r="DV79" s="131"/>
      <c r="DW79" s="131"/>
      <c r="DX79" s="131"/>
      <c r="DY79" s="131"/>
      <c r="DZ79" s="131"/>
      <c r="EA79" s="131"/>
      <c r="EB79" s="131"/>
      <c r="EC79" s="131"/>
      <c r="ED79" s="131"/>
      <c r="EE79" s="131"/>
      <c r="EF79" s="131"/>
      <c r="EG79" s="131"/>
      <c r="EH79" s="131"/>
      <c r="EI79" s="131"/>
      <c r="EJ79" s="131"/>
      <c r="EK79" s="131"/>
      <c r="EL79" s="131"/>
      <c r="EM79" s="131"/>
      <c r="EN79" s="131"/>
      <c r="EO79" s="131"/>
      <c r="EP79" s="131"/>
      <c r="EQ79" s="131"/>
      <c r="ER79" s="131"/>
      <c r="ES79" s="131"/>
      <c r="ET79" s="131"/>
      <c r="EU79" s="131"/>
      <c r="EV79" s="131"/>
      <c r="EW79" s="131"/>
      <c r="EX79" s="131"/>
      <c r="EY79" s="131"/>
      <c r="EZ79" s="131"/>
      <c r="FA79" s="131"/>
      <c r="FB79" s="131"/>
      <c r="FC79" s="131"/>
      <c r="FD79" s="131"/>
      <c r="FE79" s="131"/>
      <c r="FF79" s="131"/>
      <c r="FG79" s="131"/>
      <c r="FH79" s="131"/>
      <c r="FI79" s="131"/>
      <c r="FJ79" s="131"/>
      <c r="FK79" s="131"/>
      <c r="FL79" s="131"/>
      <c r="FM79" s="131"/>
      <c r="FN79" s="131"/>
      <c r="FO79" s="131"/>
      <c r="FP79" s="131"/>
      <c r="FQ79" s="131"/>
      <c r="FR79" s="131"/>
      <c r="FS79" s="131"/>
      <c r="FT79" s="131"/>
      <c r="FU79" s="131"/>
      <c r="FV79" s="131"/>
      <c r="FW79" s="131"/>
      <c r="FX79" s="131"/>
      <c r="FY79" s="131"/>
      <c r="FZ79" s="131"/>
      <c r="GA79" s="131"/>
      <c r="GB79" s="131"/>
      <c r="GC79" s="131"/>
      <c r="GD79" s="131"/>
      <c r="GE79" s="131"/>
      <c r="GF79" s="131"/>
      <c r="GG79" s="131"/>
      <c r="GH79" s="131"/>
      <c r="GI79" s="131"/>
      <c r="GJ79" s="131"/>
      <c r="GK79" s="131"/>
      <c r="GL79" s="131"/>
      <c r="GM79" s="131"/>
      <c r="GN79" s="131"/>
      <c r="GO79" s="131"/>
      <c r="GP79" s="131"/>
      <c r="GQ79" s="131"/>
      <c r="GR79" s="131"/>
      <c r="GS79" s="131"/>
      <c r="GT79" s="131"/>
      <c r="GU79" s="131"/>
      <c r="GV79" s="131"/>
      <c r="GW79" s="131"/>
      <c r="GX79" s="131"/>
      <c r="GY79" s="131"/>
      <c r="GZ79" s="131"/>
      <c r="HA79" s="131"/>
      <c r="HB79" s="131"/>
      <c r="HC79" s="131"/>
      <c r="HD79" s="131"/>
      <c r="HE79" s="131"/>
      <c r="HF79" s="131"/>
      <c r="HG79" s="131"/>
      <c r="HH79" s="131"/>
      <c r="HI79" s="131"/>
      <c r="HJ79" s="131"/>
      <c r="HK79" s="131"/>
      <c r="HL79" s="131"/>
      <c r="HM79" s="131"/>
      <c r="HN79" s="131"/>
      <c r="HO79" s="131"/>
      <c r="HP79" s="131"/>
      <c r="HQ79" s="131"/>
      <c r="HR79" s="131"/>
      <c r="HS79" s="131"/>
      <c r="HT79" s="131"/>
      <c r="HU79" s="131"/>
      <c r="HV79" s="131"/>
      <c r="HW79" s="131"/>
      <c r="HX79" s="131"/>
      <c r="HY79" s="131"/>
      <c r="HZ79" s="131"/>
      <c r="IA79" s="131"/>
      <c r="IB79" s="131"/>
      <c r="IC79" s="131"/>
      <c r="ID79" s="131"/>
      <c r="IE79" s="131"/>
      <c r="IF79" s="131"/>
      <c r="IG79" s="131"/>
      <c r="IH79" s="131"/>
      <c r="II79" s="131"/>
      <c r="IJ79" s="131"/>
      <c r="IK79" s="131"/>
      <c r="IL79" s="131"/>
      <c r="IM79" s="131"/>
      <c r="IN79" s="131"/>
      <c r="IO79" s="131"/>
      <c r="IP79" s="131"/>
      <c r="IQ79" s="131"/>
      <c r="IR79" s="131"/>
      <c r="IS79" s="131"/>
      <c r="IT79" s="131"/>
      <c r="IU79" s="131"/>
      <c r="IV79" s="131"/>
    </row>
    <row r="80" spans="1:256" s="132" customFormat="1" x14ac:dyDescent="0.35">
      <c r="A80" s="153" t="s">
        <v>175</v>
      </c>
      <c r="B80" s="118">
        <f t="shared" ref="B80:N80" si="69">SUM(B81:B83)</f>
        <v>719.245</v>
      </c>
      <c r="C80" s="118">
        <f t="shared" si="69"/>
        <v>1338.49</v>
      </c>
      <c r="D80" s="118">
        <f t="shared" si="69"/>
        <v>1338.49</v>
      </c>
      <c r="E80" s="118">
        <f t="shared" si="69"/>
        <v>1250.3754999999999</v>
      </c>
      <c r="F80" s="118">
        <f t="shared" si="69"/>
        <v>1426.6044999999999</v>
      </c>
      <c r="G80" s="118">
        <f t="shared" si="69"/>
        <v>1449.2439999999999</v>
      </c>
      <c r="H80" s="118">
        <f t="shared" si="69"/>
        <v>1537.3584999999998</v>
      </c>
      <c r="I80" s="118">
        <f t="shared" si="69"/>
        <v>774.62199999999996</v>
      </c>
      <c r="J80" s="118">
        <f t="shared" si="69"/>
        <v>1393.867</v>
      </c>
      <c r="K80" s="118">
        <f t="shared" si="69"/>
        <v>1481.9814999999999</v>
      </c>
      <c r="L80" s="118">
        <f t="shared" si="69"/>
        <v>1393.867</v>
      </c>
      <c r="M80" s="118">
        <f t="shared" si="69"/>
        <v>973.49049999999988</v>
      </c>
      <c r="N80" s="118">
        <f t="shared" si="69"/>
        <v>15077.635499999999</v>
      </c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131"/>
      <c r="CH80" s="131"/>
      <c r="CI80" s="131"/>
      <c r="CJ80" s="131"/>
      <c r="CK80" s="131"/>
      <c r="CL80" s="131"/>
      <c r="CM80" s="131"/>
      <c r="CN80" s="131"/>
      <c r="CO80" s="131"/>
      <c r="CP80" s="131"/>
      <c r="CQ80" s="131"/>
      <c r="CR80" s="131"/>
      <c r="CS80" s="131"/>
      <c r="CT80" s="131"/>
      <c r="CU80" s="131"/>
      <c r="CV80" s="131"/>
      <c r="CW80" s="131"/>
      <c r="CX80" s="131"/>
      <c r="CY80" s="131"/>
      <c r="CZ80" s="131"/>
      <c r="DA80" s="131"/>
      <c r="DB80" s="131"/>
      <c r="DC80" s="131"/>
      <c r="DD80" s="131"/>
      <c r="DE80" s="131"/>
      <c r="DF80" s="131"/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131"/>
      <c r="DS80" s="131"/>
      <c r="DT80" s="131"/>
      <c r="DU80" s="131"/>
      <c r="DV80" s="131"/>
      <c r="DW80" s="131"/>
      <c r="DX80" s="131"/>
      <c r="DY80" s="131"/>
      <c r="DZ80" s="131"/>
      <c r="EA80" s="131"/>
      <c r="EB80" s="131"/>
      <c r="EC80" s="131"/>
      <c r="ED80" s="131"/>
      <c r="EE80" s="131"/>
      <c r="EF80" s="131"/>
      <c r="EG80" s="131"/>
      <c r="EH80" s="131"/>
      <c r="EI80" s="131"/>
      <c r="EJ80" s="131"/>
      <c r="EK80" s="131"/>
      <c r="EL80" s="131"/>
      <c r="EM80" s="131"/>
      <c r="EN80" s="131"/>
      <c r="EO80" s="131"/>
      <c r="EP80" s="131"/>
      <c r="EQ80" s="131"/>
      <c r="ER80" s="131"/>
      <c r="ES80" s="131"/>
      <c r="ET80" s="131"/>
      <c r="EU80" s="131"/>
      <c r="EV80" s="131"/>
      <c r="EW80" s="131"/>
      <c r="EX80" s="131"/>
      <c r="EY80" s="131"/>
      <c r="EZ80" s="131"/>
      <c r="FA80" s="131"/>
      <c r="FB80" s="131"/>
      <c r="FC80" s="131"/>
      <c r="FD80" s="131"/>
      <c r="FE80" s="131"/>
      <c r="FF80" s="131"/>
      <c r="FG80" s="131"/>
      <c r="FH80" s="131"/>
      <c r="FI80" s="131"/>
      <c r="FJ80" s="131"/>
      <c r="FK80" s="131"/>
      <c r="FL80" s="131"/>
      <c r="FM80" s="131"/>
      <c r="FN80" s="131"/>
      <c r="FO80" s="131"/>
      <c r="FP80" s="131"/>
      <c r="FQ80" s="131"/>
      <c r="FR80" s="131"/>
      <c r="FS80" s="131"/>
      <c r="FT80" s="131"/>
      <c r="FU80" s="131"/>
      <c r="FV80" s="131"/>
      <c r="FW80" s="131"/>
      <c r="FX80" s="131"/>
      <c r="FY80" s="131"/>
      <c r="FZ80" s="131"/>
      <c r="GA80" s="131"/>
      <c r="GB80" s="131"/>
      <c r="GC80" s="131"/>
      <c r="GD80" s="131"/>
      <c r="GE80" s="131"/>
      <c r="GF80" s="131"/>
      <c r="GG80" s="131"/>
      <c r="GH80" s="131"/>
      <c r="GI80" s="131"/>
      <c r="GJ80" s="131"/>
      <c r="GK80" s="131"/>
      <c r="GL80" s="131"/>
      <c r="GM80" s="131"/>
      <c r="GN80" s="131"/>
      <c r="GO80" s="131"/>
      <c r="GP80" s="131"/>
      <c r="GQ80" s="131"/>
      <c r="GR80" s="131"/>
      <c r="GS80" s="131"/>
      <c r="GT80" s="131"/>
      <c r="GU80" s="131"/>
      <c r="GV80" s="131"/>
      <c r="GW80" s="131"/>
      <c r="GX80" s="131"/>
      <c r="GY80" s="131"/>
      <c r="GZ80" s="131"/>
      <c r="HA80" s="131"/>
      <c r="HB80" s="131"/>
      <c r="HC80" s="131"/>
      <c r="HD80" s="131"/>
      <c r="HE80" s="131"/>
      <c r="HF80" s="131"/>
      <c r="HG80" s="131"/>
      <c r="HH80" s="131"/>
      <c r="HI80" s="131"/>
      <c r="HJ80" s="131"/>
      <c r="HK80" s="131"/>
      <c r="HL80" s="131"/>
      <c r="HM80" s="131"/>
      <c r="HN80" s="131"/>
      <c r="HO80" s="131"/>
      <c r="HP80" s="131"/>
      <c r="HQ80" s="131"/>
      <c r="HR80" s="131"/>
      <c r="HS80" s="131"/>
      <c r="HT80" s="131"/>
      <c r="HU80" s="131"/>
      <c r="HV80" s="131"/>
      <c r="HW80" s="131"/>
      <c r="HX80" s="131"/>
      <c r="HY80" s="131"/>
      <c r="HZ80" s="131"/>
      <c r="IA80" s="131"/>
      <c r="IB80" s="131"/>
      <c r="IC80" s="131"/>
      <c r="ID80" s="131"/>
      <c r="IE80" s="131"/>
      <c r="IF80" s="131"/>
      <c r="IG80" s="131"/>
      <c r="IH80" s="131"/>
      <c r="II80" s="131"/>
      <c r="IJ80" s="131"/>
      <c r="IK80" s="131"/>
      <c r="IL80" s="131"/>
      <c r="IM80" s="131"/>
      <c r="IN80" s="131"/>
      <c r="IO80" s="131"/>
      <c r="IP80" s="131"/>
      <c r="IQ80" s="131"/>
      <c r="IR80" s="131"/>
      <c r="IS80" s="131"/>
      <c r="IT80" s="131"/>
      <c r="IU80" s="131"/>
      <c r="IV80" s="131"/>
    </row>
    <row r="81" spans="1:256" s="132" customFormat="1" x14ac:dyDescent="0.35">
      <c r="A81" s="114" t="s">
        <v>29</v>
      </c>
      <c r="B81" s="115">
        <v>100</v>
      </c>
      <c r="C81" s="115">
        <f>+B81</f>
        <v>100</v>
      </c>
      <c r="D81" s="115">
        <f t="shared" ref="D81:M81" si="70">+C81</f>
        <v>100</v>
      </c>
      <c r="E81" s="115">
        <f t="shared" si="70"/>
        <v>100</v>
      </c>
      <c r="F81" s="115">
        <f t="shared" si="70"/>
        <v>100</v>
      </c>
      <c r="G81" s="115">
        <f t="shared" si="70"/>
        <v>100</v>
      </c>
      <c r="H81" s="115">
        <f t="shared" si="70"/>
        <v>100</v>
      </c>
      <c r="I81" s="115">
        <f t="shared" si="70"/>
        <v>100</v>
      </c>
      <c r="J81" s="115">
        <f t="shared" si="70"/>
        <v>100</v>
      </c>
      <c r="K81" s="115">
        <f t="shared" si="70"/>
        <v>100</v>
      </c>
      <c r="L81" s="115">
        <f t="shared" si="70"/>
        <v>100</v>
      </c>
      <c r="M81" s="115">
        <f t="shared" si="70"/>
        <v>100</v>
      </c>
      <c r="N81" s="115">
        <f>SUM(B81:M81)</f>
        <v>1200</v>
      </c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1"/>
      <c r="BK81" s="131"/>
      <c r="BL81" s="131"/>
      <c r="BM81" s="131"/>
      <c r="BN81" s="131"/>
      <c r="BO81" s="131"/>
      <c r="BP81" s="131"/>
      <c r="BQ81" s="131"/>
      <c r="BR81" s="131"/>
      <c r="BS81" s="131"/>
      <c r="BT81" s="131"/>
      <c r="BU81" s="131"/>
      <c r="BV81" s="131"/>
      <c r="BW81" s="131"/>
      <c r="BX81" s="131"/>
      <c r="BY81" s="131"/>
      <c r="BZ81" s="131"/>
      <c r="CA81" s="131"/>
      <c r="CB81" s="131"/>
      <c r="CC81" s="131"/>
      <c r="CD81" s="131"/>
      <c r="CE81" s="131"/>
      <c r="CF81" s="131"/>
      <c r="CG81" s="131"/>
      <c r="CH81" s="131"/>
      <c r="CI81" s="131"/>
      <c r="CJ81" s="131"/>
      <c r="CK81" s="131"/>
      <c r="CL81" s="131"/>
      <c r="CM81" s="131"/>
      <c r="CN81" s="131"/>
      <c r="CO81" s="131"/>
      <c r="CP81" s="131"/>
      <c r="CQ81" s="131"/>
      <c r="CR81" s="131"/>
      <c r="CS81" s="131"/>
      <c r="CT81" s="131"/>
      <c r="CU81" s="131"/>
      <c r="CV81" s="131"/>
      <c r="CW81" s="131"/>
      <c r="CX81" s="131"/>
      <c r="CY81" s="131"/>
      <c r="CZ81" s="131"/>
      <c r="DA81" s="131"/>
      <c r="DB81" s="131"/>
      <c r="DC81" s="131"/>
      <c r="DD81" s="131"/>
      <c r="DE81" s="131"/>
      <c r="DF81" s="131"/>
      <c r="DG81" s="131"/>
      <c r="DH81" s="131"/>
      <c r="DI81" s="131"/>
      <c r="DJ81" s="131"/>
      <c r="DK81" s="131"/>
      <c r="DL81" s="131"/>
      <c r="DM81" s="131"/>
      <c r="DN81" s="131"/>
      <c r="DO81" s="131"/>
      <c r="DP81" s="131"/>
      <c r="DQ81" s="131"/>
      <c r="DR81" s="131"/>
      <c r="DS81" s="131"/>
      <c r="DT81" s="131"/>
      <c r="DU81" s="131"/>
      <c r="DV81" s="131"/>
      <c r="DW81" s="131"/>
      <c r="DX81" s="131"/>
      <c r="DY81" s="131"/>
      <c r="DZ81" s="131"/>
      <c r="EA81" s="131"/>
      <c r="EB81" s="131"/>
      <c r="EC81" s="131"/>
      <c r="ED81" s="131"/>
      <c r="EE81" s="131"/>
      <c r="EF81" s="131"/>
      <c r="EG81" s="131"/>
      <c r="EH81" s="131"/>
      <c r="EI81" s="131"/>
      <c r="EJ81" s="131"/>
      <c r="EK81" s="131"/>
      <c r="EL81" s="131"/>
      <c r="EM81" s="131"/>
      <c r="EN81" s="131"/>
      <c r="EO81" s="131"/>
      <c r="EP81" s="131"/>
      <c r="EQ81" s="131"/>
      <c r="ER81" s="131"/>
      <c r="ES81" s="131"/>
      <c r="ET81" s="131"/>
      <c r="EU81" s="131"/>
      <c r="EV81" s="131"/>
      <c r="EW81" s="131"/>
      <c r="EX81" s="131"/>
      <c r="EY81" s="131"/>
      <c r="EZ81" s="131"/>
      <c r="FA81" s="131"/>
      <c r="FB81" s="131"/>
      <c r="FC81" s="131"/>
      <c r="FD81" s="131"/>
      <c r="FE81" s="131"/>
      <c r="FF81" s="131"/>
      <c r="FG81" s="131"/>
      <c r="FH81" s="131"/>
      <c r="FI81" s="131"/>
      <c r="FJ81" s="131"/>
      <c r="FK81" s="131"/>
      <c r="FL81" s="131"/>
      <c r="FM81" s="131"/>
      <c r="FN81" s="131"/>
      <c r="FO81" s="131"/>
      <c r="FP81" s="131"/>
      <c r="FQ81" s="131"/>
      <c r="FR81" s="131"/>
      <c r="FS81" s="131"/>
      <c r="FT81" s="131"/>
      <c r="FU81" s="131"/>
      <c r="FV81" s="131"/>
      <c r="FW81" s="131"/>
      <c r="FX81" s="131"/>
      <c r="FY81" s="131"/>
      <c r="FZ81" s="131"/>
      <c r="GA81" s="131"/>
      <c r="GB81" s="131"/>
      <c r="GC81" s="131"/>
      <c r="GD81" s="131"/>
      <c r="GE81" s="131"/>
      <c r="GF81" s="131"/>
      <c r="GG81" s="131"/>
      <c r="GH81" s="131"/>
      <c r="GI81" s="131"/>
      <c r="GJ81" s="131"/>
      <c r="GK81" s="131"/>
      <c r="GL81" s="131"/>
      <c r="GM81" s="131"/>
      <c r="GN81" s="131"/>
      <c r="GO81" s="131"/>
      <c r="GP81" s="131"/>
      <c r="GQ81" s="131"/>
      <c r="GR81" s="131"/>
      <c r="GS81" s="131"/>
      <c r="GT81" s="131"/>
      <c r="GU81" s="131"/>
      <c r="GV81" s="131"/>
      <c r="GW81" s="131"/>
      <c r="GX81" s="131"/>
      <c r="GY81" s="131"/>
      <c r="GZ81" s="131"/>
      <c r="HA81" s="131"/>
      <c r="HB81" s="131"/>
      <c r="HC81" s="131"/>
      <c r="HD81" s="131"/>
      <c r="HE81" s="131"/>
      <c r="HF81" s="131"/>
      <c r="HG81" s="131"/>
      <c r="HH81" s="131"/>
      <c r="HI81" s="131"/>
      <c r="HJ81" s="131"/>
      <c r="HK81" s="131"/>
      <c r="HL81" s="131"/>
      <c r="HM81" s="131"/>
      <c r="HN81" s="131"/>
      <c r="HO81" s="131"/>
      <c r="HP81" s="131"/>
      <c r="HQ81" s="131"/>
      <c r="HR81" s="131"/>
      <c r="HS81" s="131"/>
      <c r="HT81" s="131"/>
      <c r="HU81" s="131"/>
      <c r="HV81" s="131"/>
      <c r="HW81" s="131"/>
      <c r="HX81" s="131"/>
      <c r="HY81" s="131"/>
      <c r="HZ81" s="131"/>
      <c r="IA81" s="131"/>
      <c r="IB81" s="131"/>
      <c r="IC81" s="131"/>
      <c r="ID81" s="131"/>
      <c r="IE81" s="131"/>
      <c r="IF81" s="131"/>
      <c r="IG81" s="131"/>
      <c r="IH81" s="131"/>
      <c r="II81" s="131"/>
      <c r="IJ81" s="131"/>
      <c r="IK81" s="131"/>
      <c r="IL81" s="131"/>
      <c r="IM81" s="131"/>
      <c r="IN81" s="131"/>
      <c r="IO81" s="131"/>
      <c r="IP81" s="131"/>
      <c r="IQ81" s="131"/>
      <c r="IR81" s="131"/>
      <c r="IS81" s="131"/>
      <c r="IT81" s="131"/>
      <c r="IU81" s="131"/>
      <c r="IV81" s="131"/>
    </row>
    <row r="82" spans="1:256" s="132" customFormat="1" x14ac:dyDescent="0.35">
      <c r="A82" s="125" t="s">
        <v>176</v>
      </c>
      <c r="B82" s="115">
        <f>+'CONTROL PRODUCCION'!C54*0.009</f>
        <v>619.245</v>
      </c>
      <c r="C82" s="115">
        <f>+'CONTROL PRODUCCION'!D54*0.009</f>
        <v>1238.49</v>
      </c>
      <c r="D82" s="115">
        <f>+'CONTROL PRODUCCION'!E54*0.009</f>
        <v>1238.49</v>
      </c>
      <c r="E82" s="115">
        <f>+'CONTROL PRODUCCION'!F54*0.009</f>
        <v>1150.3754999999999</v>
      </c>
      <c r="F82" s="115">
        <f>+'CONTROL PRODUCCION'!G54*0.009</f>
        <v>1326.6044999999999</v>
      </c>
      <c r="G82" s="115">
        <f>+'CONTROL PRODUCCION'!H54*0.009</f>
        <v>1349.2439999999999</v>
      </c>
      <c r="H82" s="115">
        <f>+'CONTROL PRODUCCION'!I54*0.009</f>
        <v>1437.3584999999998</v>
      </c>
      <c r="I82" s="115">
        <f>+'CONTROL PRODUCCION'!J54*0.009</f>
        <v>674.62199999999996</v>
      </c>
      <c r="J82" s="115">
        <f>+'CONTROL PRODUCCION'!K54*0.009</f>
        <v>1293.867</v>
      </c>
      <c r="K82" s="115">
        <f>+'CONTROL PRODUCCION'!L54*0.009</f>
        <v>1381.9814999999999</v>
      </c>
      <c r="L82" s="115">
        <f>+'CONTROL PRODUCCION'!M54*0.009</f>
        <v>1293.867</v>
      </c>
      <c r="M82" s="115">
        <f>+'CONTROL PRODUCCION'!N54*0.009</f>
        <v>873.49049999999988</v>
      </c>
      <c r="N82" s="115">
        <f>SUM(B82:M82)</f>
        <v>13877.635499999999</v>
      </c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1"/>
      <c r="FF82" s="131"/>
      <c r="FG82" s="131"/>
      <c r="FH82" s="131"/>
      <c r="FI82" s="131"/>
      <c r="FJ82" s="131"/>
      <c r="FK82" s="131"/>
      <c r="FL82" s="131"/>
      <c r="FM82" s="131"/>
      <c r="FN82" s="131"/>
      <c r="FO82" s="131"/>
      <c r="FP82" s="131"/>
      <c r="FQ82" s="131"/>
      <c r="FR82" s="131"/>
      <c r="FS82" s="131"/>
      <c r="FT82" s="131"/>
      <c r="FU82" s="131"/>
      <c r="FV82" s="131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</row>
    <row r="83" spans="1:256" s="132" customFormat="1" x14ac:dyDescent="0.35">
      <c r="A83" s="125" t="s">
        <v>177</v>
      </c>
      <c r="B83" s="115">
        <v>0</v>
      </c>
      <c r="C83" s="115">
        <f>+B83</f>
        <v>0</v>
      </c>
      <c r="D83" s="115">
        <f t="shared" ref="D83:M83" si="71">+C83</f>
        <v>0</v>
      </c>
      <c r="E83" s="115">
        <f t="shared" si="71"/>
        <v>0</v>
      </c>
      <c r="F83" s="115">
        <f t="shared" si="71"/>
        <v>0</v>
      </c>
      <c r="G83" s="115">
        <f t="shared" si="71"/>
        <v>0</v>
      </c>
      <c r="H83" s="115">
        <f t="shared" si="71"/>
        <v>0</v>
      </c>
      <c r="I83" s="115">
        <f t="shared" si="71"/>
        <v>0</v>
      </c>
      <c r="J83" s="115">
        <f t="shared" si="71"/>
        <v>0</v>
      </c>
      <c r="K83" s="115">
        <f t="shared" si="71"/>
        <v>0</v>
      </c>
      <c r="L83" s="115">
        <f t="shared" si="71"/>
        <v>0</v>
      </c>
      <c r="M83" s="115">
        <f t="shared" si="71"/>
        <v>0</v>
      </c>
      <c r="N83" s="115">
        <f>SUM(B83:M83)</f>
        <v>0</v>
      </c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131"/>
      <c r="DQ83" s="131"/>
      <c r="DR83" s="131"/>
      <c r="DS83" s="131"/>
      <c r="DT83" s="131"/>
      <c r="DU83" s="131"/>
      <c r="DV83" s="131"/>
      <c r="DW83" s="131"/>
      <c r="DX83" s="131"/>
      <c r="DY83" s="131"/>
      <c r="DZ83" s="131"/>
      <c r="EA83" s="131"/>
      <c r="EB83" s="131"/>
      <c r="EC83" s="131"/>
      <c r="ED83" s="131"/>
      <c r="EE83" s="131"/>
      <c r="EF83" s="131"/>
      <c r="EG83" s="131"/>
      <c r="EH83" s="131"/>
      <c r="EI83" s="131"/>
      <c r="EJ83" s="131"/>
      <c r="EK83" s="131"/>
      <c r="EL83" s="131"/>
      <c r="EM83" s="131"/>
      <c r="EN83" s="131"/>
      <c r="EO83" s="131"/>
      <c r="EP83" s="131"/>
      <c r="EQ83" s="131"/>
      <c r="ER83" s="131"/>
      <c r="ES83" s="131"/>
      <c r="ET83" s="131"/>
      <c r="EU83" s="131"/>
      <c r="EV83" s="131"/>
      <c r="EW83" s="131"/>
      <c r="EX83" s="131"/>
      <c r="EY83" s="131"/>
      <c r="EZ83" s="131"/>
      <c r="FA83" s="131"/>
      <c r="FB83" s="131"/>
      <c r="FC83" s="131"/>
      <c r="FD83" s="131"/>
      <c r="FE83" s="131"/>
      <c r="FF83" s="131"/>
      <c r="FG83" s="131"/>
      <c r="FH83" s="131"/>
      <c r="FI83" s="131"/>
      <c r="FJ83" s="131"/>
      <c r="FK83" s="131"/>
      <c r="FL83" s="131"/>
      <c r="FM83" s="131"/>
      <c r="FN83" s="131"/>
      <c r="FO83" s="131"/>
      <c r="FP83" s="131"/>
      <c r="FQ83" s="131"/>
      <c r="FR83" s="131"/>
      <c r="FS83" s="131"/>
      <c r="FT83" s="131"/>
      <c r="FU83" s="131"/>
      <c r="FV83" s="131"/>
      <c r="FW83" s="131"/>
      <c r="FX83" s="131"/>
      <c r="FY83" s="131"/>
      <c r="FZ83" s="131"/>
      <c r="GA83" s="131"/>
      <c r="GB83" s="131"/>
      <c r="GC83" s="131"/>
      <c r="GD83" s="131"/>
      <c r="GE83" s="131"/>
      <c r="GF83" s="131"/>
      <c r="GG83" s="131"/>
      <c r="GH83" s="131"/>
      <c r="GI83" s="131"/>
      <c r="GJ83" s="131"/>
      <c r="GK83" s="131"/>
      <c r="GL83" s="131"/>
      <c r="GM83" s="131"/>
      <c r="GN83" s="131"/>
      <c r="GO83" s="131"/>
      <c r="GP83" s="131"/>
      <c r="GQ83" s="131"/>
      <c r="GR83" s="131"/>
      <c r="GS83" s="131"/>
      <c r="GT83" s="131"/>
      <c r="GU83" s="131"/>
      <c r="GV83" s="131"/>
      <c r="GW83" s="131"/>
      <c r="GX83" s="131"/>
      <c r="GY83" s="131"/>
      <c r="GZ83" s="131"/>
      <c r="HA83" s="131"/>
      <c r="HB83" s="131"/>
      <c r="HC83" s="131"/>
      <c r="HD83" s="131"/>
      <c r="HE83" s="131"/>
      <c r="HF83" s="131"/>
      <c r="HG83" s="131"/>
      <c r="HH83" s="131"/>
      <c r="HI83" s="131"/>
      <c r="HJ83" s="131"/>
      <c r="HK83" s="131"/>
      <c r="HL83" s="131"/>
      <c r="HM83" s="131"/>
      <c r="HN83" s="131"/>
      <c r="HO83" s="131"/>
      <c r="HP83" s="131"/>
      <c r="HQ83" s="131"/>
      <c r="HR83" s="131"/>
      <c r="HS83" s="131"/>
      <c r="HT83" s="131"/>
      <c r="HU83" s="131"/>
      <c r="HV83" s="131"/>
      <c r="HW83" s="131"/>
      <c r="HX83" s="131"/>
      <c r="HY83" s="131"/>
      <c r="HZ83" s="131"/>
      <c r="IA83" s="131"/>
      <c r="IB83" s="131"/>
      <c r="IC83" s="131"/>
      <c r="ID83" s="131"/>
      <c r="IE83" s="131"/>
      <c r="IF83" s="131"/>
      <c r="IG83" s="131"/>
      <c r="IH83" s="131"/>
      <c r="II83" s="131"/>
      <c r="IJ83" s="131"/>
      <c r="IK83" s="131"/>
      <c r="IL83" s="131"/>
      <c r="IM83" s="131"/>
      <c r="IN83" s="131"/>
      <c r="IO83" s="131"/>
      <c r="IP83" s="131"/>
      <c r="IQ83" s="131"/>
      <c r="IR83" s="131"/>
      <c r="IS83" s="131"/>
      <c r="IT83" s="131"/>
      <c r="IU83" s="131"/>
      <c r="IV83" s="131"/>
    </row>
    <row r="84" spans="1:256" s="132" customFormat="1" ht="8" customHeight="1" x14ac:dyDescent="0.35">
      <c r="A84" s="129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131"/>
      <c r="DC84" s="131"/>
      <c r="DD84" s="131"/>
      <c r="DE84" s="131"/>
      <c r="DF84" s="131"/>
      <c r="DG84" s="131"/>
      <c r="DH84" s="131"/>
      <c r="DI84" s="131"/>
      <c r="DJ84" s="131"/>
      <c r="DK84" s="131"/>
      <c r="DL84" s="131"/>
      <c r="DM84" s="131"/>
      <c r="DN84" s="131"/>
      <c r="DO84" s="131"/>
      <c r="DP84" s="131"/>
      <c r="DQ84" s="131"/>
      <c r="DR84" s="131"/>
      <c r="DS84" s="131"/>
      <c r="DT84" s="131"/>
      <c r="DU84" s="131"/>
      <c r="DV84" s="131"/>
      <c r="DW84" s="131"/>
      <c r="DX84" s="131"/>
      <c r="DY84" s="131"/>
      <c r="DZ84" s="131"/>
      <c r="EA84" s="131"/>
      <c r="EB84" s="131"/>
      <c r="EC84" s="131"/>
      <c r="ED84" s="131"/>
      <c r="EE84" s="131"/>
      <c r="EF84" s="131"/>
      <c r="EG84" s="131"/>
      <c r="EH84" s="131"/>
      <c r="EI84" s="131"/>
      <c r="EJ84" s="131"/>
      <c r="EK84" s="131"/>
      <c r="EL84" s="131"/>
      <c r="EM84" s="131"/>
      <c r="EN84" s="131"/>
      <c r="EO84" s="131"/>
      <c r="EP84" s="131"/>
      <c r="EQ84" s="131"/>
      <c r="ER84" s="131"/>
      <c r="ES84" s="131"/>
      <c r="ET84" s="131"/>
      <c r="EU84" s="131"/>
      <c r="EV84" s="131"/>
      <c r="EW84" s="131"/>
      <c r="EX84" s="131"/>
      <c r="EY84" s="131"/>
      <c r="EZ84" s="131"/>
      <c r="FA84" s="131"/>
      <c r="FB84" s="131"/>
      <c r="FC84" s="131"/>
      <c r="FD84" s="131"/>
      <c r="FE84" s="131"/>
      <c r="FF84" s="131"/>
      <c r="FG84" s="131"/>
      <c r="FH84" s="131"/>
      <c r="FI84" s="131"/>
      <c r="FJ84" s="131"/>
      <c r="FK84" s="131"/>
      <c r="FL84" s="131"/>
      <c r="FM84" s="131"/>
      <c r="FN84" s="131"/>
      <c r="FO84" s="131"/>
      <c r="FP84" s="131"/>
      <c r="FQ84" s="131"/>
      <c r="FR84" s="131"/>
      <c r="FS84" s="131"/>
      <c r="FT84" s="131"/>
      <c r="FU84" s="131"/>
      <c r="FV84" s="131"/>
      <c r="FW84" s="131"/>
      <c r="FX84" s="131"/>
      <c r="FY84" s="131"/>
      <c r="FZ84" s="131"/>
      <c r="GA84" s="131"/>
      <c r="GB84" s="131"/>
      <c r="GC84" s="131"/>
      <c r="GD84" s="131"/>
      <c r="GE84" s="131"/>
      <c r="GF84" s="131"/>
      <c r="GG84" s="131"/>
      <c r="GH84" s="131"/>
      <c r="GI84" s="131"/>
      <c r="GJ84" s="131"/>
      <c r="GK84" s="131"/>
      <c r="GL84" s="131"/>
      <c r="GM84" s="131"/>
      <c r="GN84" s="131"/>
      <c r="GO84" s="131"/>
      <c r="GP84" s="131"/>
      <c r="GQ84" s="131"/>
      <c r="GR84" s="131"/>
      <c r="GS84" s="131"/>
      <c r="GT84" s="131"/>
      <c r="GU84" s="131"/>
      <c r="GV84" s="131"/>
      <c r="GW84" s="131"/>
      <c r="GX84" s="131"/>
      <c r="GY84" s="131"/>
      <c r="GZ84" s="131"/>
      <c r="HA84" s="131"/>
      <c r="HB84" s="131"/>
      <c r="HC84" s="131"/>
      <c r="HD84" s="131"/>
      <c r="HE84" s="131"/>
      <c r="HF84" s="131"/>
      <c r="HG84" s="131"/>
      <c r="HH84" s="131"/>
      <c r="HI84" s="131"/>
      <c r="HJ84" s="131"/>
      <c r="HK84" s="131"/>
      <c r="HL84" s="131"/>
      <c r="HM84" s="131"/>
      <c r="HN84" s="131"/>
      <c r="HO84" s="131"/>
      <c r="HP84" s="131"/>
      <c r="HQ84" s="131"/>
      <c r="HR84" s="131"/>
      <c r="HS84" s="131"/>
      <c r="HT84" s="131"/>
      <c r="HU84" s="131"/>
      <c r="HV84" s="131"/>
      <c r="HW84" s="131"/>
      <c r="HX84" s="131"/>
      <c r="HY84" s="131"/>
      <c r="HZ84" s="131"/>
      <c r="IA84" s="131"/>
      <c r="IB84" s="131"/>
      <c r="IC84" s="131"/>
      <c r="ID84" s="131"/>
      <c r="IE84" s="131"/>
      <c r="IF84" s="131"/>
      <c r="IG84" s="131"/>
      <c r="IH84" s="131"/>
      <c r="II84" s="131"/>
      <c r="IJ84" s="131"/>
      <c r="IK84" s="131"/>
      <c r="IL84" s="131"/>
      <c r="IM84" s="131"/>
      <c r="IN84" s="131"/>
      <c r="IO84" s="131"/>
      <c r="IP84" s="131"/>
      <c r="IQ84" s="131"/>
      <c r="IR84" s="131"/>
      <c r="IS84" s="131"/>
      <c r="IT84" s="131"/>
      <c r="IU84" s="131"/>
      <c r="IV84" s="131"/>
    </row>
    <row r="85" spans="1:256" x14ac:dyDescent="0.35">
      <c r="A85" s="152" t="s">
        <v>178</v>
      </c>
      <c r="B85" s="118">
        <f t="shared" ref="B85:N85" si="72">SUM(B86:B89)</f>
        <v>574.02500000000009</v>
      </c>
      <c r="C85" s="118">
        <f t="shared" si="72"/>
        <v>1093.0500000000002</v>
      </c>
      <c r="D85" s="118">
        <f t="shared" si="72"/>
        <v>918.05000000000007</v>
      </c>
      <c r="E85" s="118">
        <f t="shared" si="72"/>
        <v>1044.0974999999999</v>
      </c>
      <c r="F85" s="118">
        <f t="shared" si="72"/>
        <v>967.00250000000005</v>
      </c>
      <c r="G85" s="118">
        <f t="shared" si="72"/>
        <v>1154.58</v>
      </c>
      <c r="H85" s="118">
        <f t="shared" si="72"/>
        <v>1028.5325</v>
      </c>
      <c r="I85" s="118">
        <f t="shared" si="72"/>
        <v>779.79</v>
      </c>
      <c r="J85" s="118">
        <f t="shared" si="72"/>
        <v>948.81500000000005</v>
      </c>
      <c r="K85" s="118">
        <f t="shared" si="72"/>
        <v>1172.7674999999999</v>
      </c>
      <c r="L85" s="118">
        <f t="shared" si="72"/>
        <v>948.81500000000005</v>
      </c>
      <c r="M85" s="118">
        <f t="shared" si="72"/>
        <v>890.27250000000004</v>
      </c>
      <c r="N85" s="118">
        <f t="shared" si="72"/>
        <v>11519.797500000001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  <c r="IV85" s="56"/>
    </row>
    <row r="86" spans="1:256" x14ac:dyDescent="0.35">
      <c r="A86" s="114" t="s">
        <v>147</v>
      </c>
      <c r="B86" s="120">
        <v>0</v>
      </c>
      <c r="C86" s="120">
        <v>175</v>
      </c>
      <c r="D86" s="120">
        <v>0</v>
      </c>
      <c r="E86" s="120">
        <v>175</v>
      </c>
      <c r="F86" s="120">
        <v>0</v>
      </c>
      <c r="G86" s="120">
        <v>175</v>
      </c>
      <c r="H86" s="120">
        <v>0</v>
      </c>
      <c r="I86" s="120">
        <v>175</v>
      </c>
      <c r="J86" s="120">
        <v>0</v>
      </c>
      <c r="K86" s="120">
        <v>175</v>
      </c>
      <c r="L86" s="120">
        <v>0</v>
      </c>
      <c r="M86" s="120">
        <v>175</v>
      </c>
      <c r="N86" s="115">
        <f t="shared" ref="N86" si="73">SUM(B86:M86)</f>
        <v>1050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  <c r="IV86" s="56"/>
    </row>
    <row r="87" spans="1:256" x14ac:dyDescent="0.35">
      <c r="A87" s="125" t="s">
        <v>182</v>
      </c>
      <c r="B87" s="115">
        <v>100</v>
      </c>
      <c r="C87" s="115">
        <f>+B87</f>
        <v>100</v>
      </c>
      <c r="D87" s="115">
        <f t="shared" ref="D87:M87" si="74">+C87</f>
        <v>100</v>
      </c>
      <c r="E87" s="115">
        <f t="shared" si="74"/>
        <v>100</v>
      </c>
      <c r="F87" s="115">
        <f t="shared" si="74"/>
        <v>100</v>
      </c>
      <c r="G87" s="115">
        <f t="shared" si="74"/>
        <v>100</v>
      </c>
      <c r="H87" s="115">
        <f t="shared" si="74"/>
        <v>100</v>
      </c>
      <c r="I87" s="115">
        <f t="shared" si="74"/>
        <v>100</v>
      </c>
      <c r="J87" s="115">
        <f t="shared" si="74"/>
        <v>100</v>
      </c>
      <c r="K87" s="115">
        <f t="shared" si="74"/>
        <v>100</v>
      </c>
      <c r="L87" s="115">
        <f t="shared" si="74"/>
        <v>100</v>
      </c>
      <c r="M87" s="115">
        <f t="shared" si="74"/>
        <v>100</v>
      </c>
      <c r="N87" s="115">
        <f t="shared" ref="N87:N89" si="75">SUM(B87:M87)</f>
        <v>1200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</row>
    <row r="88" spans="1:256" x14ac:dyDescent="0.35">
      <c r="A88" s="135" t="s">
        <v>183</v>
      </c>
      <c r="B88" s="136">
        <f>+'CONTROL PRODUCCION'!C54*0.5%</f>
        <v>344.02500000000003</v>
      </c>
      <c r="C88" s="136">
        <f>+'CONTROL PRODUCCION'!D54*0.5%</f>
        <v>688.05000000000007</v>
      </c>
      <c r="D88" s="136">
        <f>+'CONTROL PRODUCCION'!E54*0.5%</f>
        <v>688.05000000000007</v>
      </c>
      <c r="E88" s="136">
        <f>+'CONTROL PRODUCCION'!F54*0.5%</f>
        <v>639.09749999999997</v>
      </c>
      <c r="F88" s="136">
        <f>+'CONTROL PRODUCCION'!G54*0.5%</f>
        <v>737.00250000000005</v>
      </c>
      <c r="G88" s="136">
        <f>+'CONTROL PRODUCCION'!H54*0.5%</f>
        <v>749.58</v>
      </c>
      <c r="H88" s="136">
        <f>+'CONTROL PRODUCCION'!I54*0.5%</f>
        <v>798.53250000000003</v>
      </c>
      <c r="I88" s="136">
        <f>+'CONTROL PRODUCCION'!J54*0.5%</f>
        <v>374.79</v>
      </c>
      <c r="J88" s="136">
        <f>+'CONTROL PRODUCCION'!K54*0.5%</f>
        <v>718.81500000000005</v>
      </c>
      <c r="K88" s="136">
        <f>+'CONTROL PRODUCCION'!L54*0.5%</f>
        <v>767.76750000000004</v>
      </c>
      <c r="L88" s="136">
        <f>+'CONTROL PRODUCCION'!M54*0.5%</f>
        <v>718.81500000000005</v>
      </c>
      <c r="M88" s="136">
        <f>+'CONTROL PRODUCCION'!N54*0.5%</f>
        <v>485.27250000000004</v>
      </c>
      <c r="N88" s="115">
        <f t="shared" si="75"/>
        <v>7709.7974999999997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  <c r="IV88" s="56"/>
    </row>
    <row r="89" spans="1:256" x14ac:dyDescent="0.35">
      <c r="A89" s="135" t="s">
        <v>184</v>
      </c>
      <c r="B89" s="136">
        <v>130</v>
      </c>
      <c r="C89" s="136">
        <f>+B89</f>
        <v>130</v>
      </c>
      <c r="D89" s="136">
        <f t="shared" ref="D89:M89" si="76">+C89</f>
        <v>130</v>
      </c>
      <c r="E89" s="136">
        <f t="shared" si="76"/>
        <v>130</v>
      </c>
      <c r="F89" s="136">
        <f t="shared" si="76"/>
        <v>130</v>
      </c>
      <c r="G89" s="136">
        <f t="shared" si="76"/>
        <v>130</v>
      </c>
      <c r="H89" s="136">
        <f t="shared" si="76"/>
        <v>130</v>
      </c>
      <c r="I89" s="136">
        <f t="shared" si="76"/>
        <v>130</v>
      </c>
      <c r="J89" s="136">
        <f t="shared" si="76"/>
        <v>130</v>
      </c>
      <c r="K89" s="136">
        <f t="shared" si="76"/>
        <v>130</v>
      </c>
      <c r="L89" s="136">
        <f t="shared" si="76"/>
        <v>130</v>
      </c>
      <c r="M89" s="136">
        <f t="shared" si="76"/>
        <v>130</v>
      </c>
      <c r="N89" s="115">
        <f t="shared" si="75"/>
        <v>1560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  <c r="IV89" s="56"/>
    </row>
    <row r="90" spans="1:256" ht="8" customHeight="1" x14ac:dyDescent="0.3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</row>
    <row r="91" spans="1:256" x14ac:dyDescent="0.35">
      <c r="A91" s="117" t="s">
        <v>186</v>
      </c>
      <c r="B91" s="118">
        <f t="shared" ref="B91:N91" si="77">+B92</f>
        <v>3500</v>
      </c>
      <c r="C91" s="118">
        <f t="shared" si="77"/>
        <v>0</v>
      </c>
      <c r="D91" s="118">
        <f t="shared" si="77"/>
        <v>0</v>
      </c>
      <c r="E91" s="118">
        <f t="shared" si="77"/>
        <v>0</v>
      </c>
      <c r="F91" s="118">
        <f t="shared" si="77"/>
        <v>65</v>
      </c>
      <c r="G91" s="118">
        <f t="shared" si="77"/>
        <v>0</v>
      </c>
      <c r="H91" s="118">
        <f t="shared" si="77"/>
        <v>3300</v>
      </c>
      <c r="I91" s="118">
        <f t="shared" si="77"/>
        <v>0</v>
      </c>
      <c r="J91" s="118">
        <f t="shared" si="77"/>
        <v>0</v>
      </c>
      <c r="K91" s="118">
        <f t="shared" si="77"/>
        <v>15</v>
      </c>
      <c r="L91" s="118">
        <f t="shared" si="77"/>
        <v>0</v>
      </c>
      <c r="M91" s="118">
        <f t="shared" si="77"/>
        <v>0</v>
      </c>
      <c r="N91" s="118">
        <f t="shared" si="77"/>
        <v>6880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  <c r="IV91" s="56"/>
    </row>
    <row r="92" spans="1:256" x14ac:dyDescent="0.35">
      <c r="A92" s="114" t="s">
        <v>142</v>
      </c>
      <c r="B92" s="120">
        <v>3500</v>
      </c>
      <c r="C92" s="120">
        <v>0</v>
      </c>
      <c r="D92" s="120">
        <v>0</v>
      </c>
      <c r="E92" s="120">
        <v>0</v>
      </c>
      <c r="F92" s="120">
        <v>65</v>
      </c>
      <c r="G92" s="120">
        <v>0</v>
      </c>
      <c r="H92" s="120">
        <v>3300</v>
      </c>
      <c r="I92" s="120">
        <v>0</v>
      </c>
      <c r="J92" s="120">
        <v>0</v>
      </c>
      <c r="K92" s="120">
        <v>15</v>
      </c>
      <c r="L92" s="120">
        <v>0</v>
      </c>
      <c r="M92" s="120">
        <v>0</v>
      </c>
      <c r="N92" s="115">
        <f>SUM(B92:M92)</f>
        <v>6880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</row>
    <row r="93" spans="1:256" ht="8" customHeight="1" x14ac:dyDescent="0.35">
      <c r="A93" s="12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28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  <c r="IV93" s="56"/>
    </row>
    <row r="94" spans="1:256" x14ac:dyDescent="0.35">
      <c r="A94" s="117" t="s">
        <v>185</v>
      </c>
      <c r="B94" s="118">
        <f t="shared" ref="B94:N94" si="78">+B95</f>
        <v>0</v>
      </c>
      <c r="C94" s="118">
        <f t="shared" si="78"/>
        <v>0</v>
      </c>
      <c r="D94" s="118">
        <f t="shared" si="78"/>
        <v>160</v>
      </c>
      <c r="E94" s="118">
        <f t="shared" si="78"/>
        <v>0</v>
      </c>
      <c r="F94" s="118">
        <f t="shared" si="78"/>
        <v>0</v>
      </c>
      <c r="G94" s="118">
        <f t="shared" si="78"/>
        <v>1800</v>
      </c>
      <c r="H94" s="118">
        <f t="shared" si="78"/>
        <v>0</v>
      </c>
      <c r="I94" s="118">
        <f t="shared" si="78"/>
        <v>0</v>
      </c>
      <c r="J94" s="118">
        <f t="shared" si="78"/>
        <v>160</v>
      </c>
      <c r="K94" s="118">
        <f t="shared" si="78"/>
        <v>0</v>
      </c>
      <c r="L94" s="118">
        <f t="shared" si="78"/>
        <v>0</v>
      </c>
      <c r="M94" s="118">
        <f t="shared" si="78"/>
        <v>4500</v>
      </c>
      <c r="N94" s="118">
        <f t="shared" si="78"/>
        <v>6620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</row>
    <row r="95" spans="1:256" x14ac:dyDescent="0.35">
      <c r="A95" s="114" t="s">
        <v>141</v>
      </c>
      <c r="B95" s="120">
        <v>0</v>
      </c>
      <c r="C95" s="120">
        <v>0</v>
      </c>
      <c r="D95" s="120">
        <v>160</v>
      </c>
      <c r="E95" s="120">
        <v>0</v>
      </c>
      <c r="F95" s="120">
        <v>0</v>
      </c>
      <c r="G95" s="120">
        <v>1800</v>
      </c>
      <c r="H95" s="120">
        <v>0</v>
      </c>
      <c r="I95" s="120">
        <v>0</v>
      </c>
      <c r="J95" s="120">
        <v>160</v>
      </c>
      <c r="K95" s="120">
        <v>0</v>
      </c>
      <c r="L95" s="120">
        <v>0</v>
      </c>
      <c r="M95" s="120">
        <v>4500</v>
      </c>
      <c r="N95" s="115">
        <f>SUM(B95:M95)</f>
        <v>6620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</row>
    <row r="96" spans="1:256" ht="8" customHeight="1" x14ac:dyDescent="0.3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  <c r="IV96" s="56"/>
    </row>
    <row r="97" spans="1:256" x14ac:dyDescent="0.35">
      <c r="A97" s="117" t="s">
        <v>187</v>
      </c>
      <c r="B97" s="118">
        <f t="shared" ref="B97:N97" si="79">+B98</f>
        <v>68.805000000000007</v>
      </c>
      <c r="C97" s="118">
        <f t="shared" si="79"/>
        <v>137.61000000000001</v>
      </c>
      <c r="D97" s="118">
        <f t="shared" si="79"/>
        <v>137.61000000000001</v>
      </c>
      <c r="E97" s="118">
        <f t="shared" si="79"/>
        <v>127.81950000000001</v>
      </c>
      <c r="F97" s="118">
        <f t="shared" si="79"/>
        <v>147.40049999999999</v>
      </c>
      <c r="G97" s="118">
        <f t="shared" si="79"/>
        <v>149.916</v>
      </c>
      <c r="H97" s="118">
        <f t="shared" si="79"/>
        <v>159.70650000000001</v>
      </c>
      <c r="I97" s="118">
        <f t="shared" si="79"/>
        <v>74.957999999999998</v>
      </c>
      <c r="J97" s="118">
        <f t="shared" si="79"/>
        <v>143.76300000000001</v>
      </c>
      <c r="K97" s="118">
        <f t="shared" si="79"/>
        <v>153.55350000000001</v>
      </c>
      <c r="L97" s="118">
        <f t="shared" si="79"/>
        <v>143.76300000000001</v>
      </c>
      <c r="M97" s="118">
        <f t="shared" si="79"/>
        <v>97.054500000000004</v>
      </c>
      <c r="N97" s="118">
        <f t="shared" si="79"/>
        <v>1541.9594999999999</v>
      </c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  <c r="IV97" s="56"/>
    </row>
    <row r="98" spans="1:256" x14ac:dyDescent="0.35">
      <c r="A98" s="125" t="s">
        <v>188</v>
      </c>
      <c r="B98" s="120">
        <f>+'CONTROL PRODUCCION'!C54*0.1%</f>
        <v>68.805000000000007</v>
      </c>
      <c r="C98" s="120">
        <f>+'CONTROL PRODUCCION'!D54*0.1%</f>
        <v>137.61000000000001</v>
      </c>
      <c r="D98" s="120">
        <f>+'CONTROL PRODUCCION'!E54*0.1%</f>
        <v>137.61000000000001</v>
      </c>
      <c r="E98" s="120">
        <f>+'CONTROL PRODUCCION'!F54*0.1%</f>
        <v>127.81950000000001</v>
      </c>
      <c r="F98" s="120">
        <f>+'CONTROL PRODUCCION'!G54*0.1%</f>
        <v>147.40049999999999</v>
      </c>
      <c r="G98" s="120">
        <f>+'CONTROL PRODUCCION'!H54*0.1%</f>
        <v>149.916</v>
      </c>
      <c r="H98" s="120">
        <f>+'CONTROL PRODUCCION'!I54*0.1%</f>
        <v>159.70650000000001</v>
      </c>
      <c r="I98" s="120">
        <f>+'CONTROL PRODUCCION'!J54*0.1%</f>
        <v>74.957999999999998</v>
      </c>
      <c r="J98" s="120">
        <f>+'CONTROL PRODUCCION'!K54*0.1%</f>
        <v>143.76300000000001</v>
      </c>
      <c r="K98" s="120">
        <f>+'CONTROL PRODUCCION'!L54*0.1%</f>
        <v>153.55350000000001</v>
      </c>
      <c r="L98" s="120">
        <f>+'CONTROL PRODUCCION'!M54*0.1%</f>
        <v>143.76300000000001</v>
      </c>
      <c r="M98" s="120">
        <f>+'CONTROL PRODUCCION'!N54*0.1%</f>
        <v>97.054500000000004</v>
      </c>
      <c r="N98" s="115">
        <f>SUM(B98:M98)</f>
        <v>1541.9594999999999</v>
      </c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</row>
    <row r="99" spans="1:256" x14ac:dyDescent="0.3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  <c r="IV99" s="56"/>
    </row>
    <row r="100" spans="1:256" x14ac:dyDescent="0.3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  <c r="IR100" s="56"/>
      <c r="IS100" s="56"/>
      <c r="IT100" s="56"/>
      <c r="IU100" s="56"/>
      <c r="IV100" s="56"/>
    </row>
    <row r="101" spans="1:256" x14ac:dyDescent="0.35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</row>
    <row r="107" spans="1:256" ht="31" x14ac:dyDescent="0.7">
      <c r="C107" s="124"/>
    </row>
  </sheetData>
  <pageMargins left="0.7" right="0.7" top="0.75" bottom="0.75" header="0.3" footer="0.3"/>
  <pageSetup paperSize="155" scale="4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625A-2164-4E86-8053-FDE31744A60F}">
  <sheetPr>
    <tabColor theme="8" tint="0.39997558519241921"/>
    <pageSetUpPr fitToPage="1"/>
  </sheetPr>
  <dimension ref="B2:P43"/>
  <sheetViews>
    <sheetView workbookViewId="0">
      <pane xSplit="2" ySplit="4" topLeftCell="C5" activePane="bottomRight" state="frozen"/>
      <selection pane="topRight" activeCell="D1" sqref="D1"/>
      <selection pane="bottomLeft" activeCell="A3" sqref="A3"/>
      <selection pane="bottomRight" activeCell="B1" sqref="B1"/>
    </sheetView>
  </sheetViews>
  <sheetFormatPr baseColWidth="10" defaultColWidth="11.54296875" defaultRowHeight="14.5" x14ac:dyDescent="0.35"/>
  <cols>
    <col min="1" max="1" width="11.54296875" style="2"/>
    <col min="2" max="2" width="31.81640625" style="2" customWidth="1"/>
    <col min="3" max="14" width="14.08984375" style="2" customWidth="1"/>
    <col min="15" max="15" width="14.08984375" style="12" customWidth="1"/>
    <col min="16" max="16" width="11.54296875" style="8"/>
    <col min="17" max="16384" width="11.54296875" style="2"/>
  </cols>
  <sheetData>
    <row r="2" spans="2:16" x14ac:dyDescent="0.35">
      <c r="B2" s="7" t="s">
        <v>198</v>
      </c>
    </row>
    <row r="4" spans="2:16" x14ac:dyDescent="0.35"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21" t="s">
        <v>47</v>
      </c>
      <c r="P4" s="143" t="s">
        <v>59</v>
      </c>
    </row>
    <row r="5" spans="2:16" s="158" customFormat="1" x14ac:dyDescent="0.35">
      <c r="B5" s="162" t="s">
        <v>196</v>
      </c>
      <c r="C5" s="163">
        <f>+C6+C7</f>
        <v>68805</v>
      </c>
      <c r="D5" s="163">
        <f t="shared" ref="D5:O5" si="0">+D6+D7</f>
        <v>137610</v>
      </c>
      <c r="E5" s="163">
        <f t="shared" si="0"/>
        <v>137610</v>
      </c>
      <c r="F5" s="163">
        <f t="shared" si="0"/>
        <v>127819.5</v>
      </c>
      <c r="G5" s="163">
        <f t="shared" si="0"/>
        <v>147400.5</v>
      </c>
      <c r="H5" s="163">
        <f t="shared" si="0"/>
        <v>149916</v>
      </c>
      <c r="I5" s="163">
        <f t="shared" si="0"/>
        <v>159706.5</v>
      </c>
      <c r="J5" s="163">
        <f t="shared" si="0"/>
        <v>74958</v>
      </c>
      <c r="K5" s="163">
        <f t="shared" si="0"/>
        <v>143763</v>
      </c>
      <c r="L5" s="163">
        <f t="shared" si="0"/>
        <v>153553.5</v>
      </c>
      <c r="M5" s="163">
        <f t="shared" si="0"/>
        <v>143763</v>
      </c>
      <c r="N5" s="163">
        <f t="shared" si="0"/>
        <v>97054.5</v>
      </c>
      <c r="O5" s="163">
        <f t="shared" si="0"/>
        <v>1541959.5</v>
      </c>
      <c r="P5" s="164">
        <f>+O5/$O$5</f>
        <v>1</v>
      </c>
    </row>
    <row r="6" spans="2:16" s="158" customFormat="1" x14ac:dyDescent="0.35">
      <c r="B6" s="159" t="s">
        <v>82</v>
      </c>
      <c r="C6" s="160">
        <f>+'GASTOS VARIABES'!D4</f>
        <v>48891</v>
      </c>
      <c r="D6" s="160">
        <f>+'GASTOS VARIABES'!E4</f>
        <v>97782</v>
      </c>
      <c r="E6" s="160">
        <f>+'GASTOS VARIABES'!F4</f>
        <v>97782</v>
      </c>
      <c r="F6" s="160">
        <f>+'GASTOS VARIABES'!G4</f>
        <v>90564.900000000009</v>
      </c>
      <c r="G6" s="160">
        <f>+'GASTOS VARIABES'!H4</f>
        <v>104999.1</v>
      </c>
      <c r="H6" s="160">
        <f>+'GASTOS VARIABES'!I4</f>
        <v>106396.2</v>
      </c>
      <c r="I6" s="160">
        <f>+'GASTOS VARIABES'!J4</f>
        <v>113613.3</v>
      </c>
      <c r="J6" s="160">
        <f>+'GASTOS VARIABES'!K4</f>
        <v>53198.1</v>
      </c>
      <c r="K6" s="160">
        <f>+'GASTOS VARIABES'!L4</f>
        <v>102089.1</v>
      </c>
      <c r="L6" s="160">
        <f>+'GASTOS VARIABES'!M4</f>
        <v>109306.2</v>
      </c>
      <c r="M6" s="160">
        <f>+'GASTOS VARIABES'!N4</f>
        <v>102089.1</v>
      </c>
      <c r="N6" s="160">
        <f>+'GASTOS VARIABES'!O4</f>
        <v>69029.399999999994</v>
      </c>
      <c r="O6" s="160">
        <f>SUM(C6:N6)</f>
        <v>1095740.3999999999</v>
      </c>
      <c r="P6" s="161">
        <f>+O6/$O$5</f>
        <v>0.71061555118665565</v>
      </c>
    </row>
    <row r="7" spans="2:16" s="158" customFormat="1" x14ac:dyDescent="0.35">
      <c r="B7" s="165" t="s">
        <v>83</v>
      </c>
      <c r="C7" s="160">
        <f>+'GASTOS VARIABES'!D5</f>
        <v>19914</v>
      </c>
      <c r="D7" s="160">
        <f>+'GASTOS VARIABES'!E5</f>
        <v>39828</v>
      </c>
      <c r="E7" s="160">
        <f>+'GASTOS VARIABES'!F5</f>
        <v>39828</v>
      </c>
      <c r="F7" s="160">
        <f>+'GASTOS VARIABES'!G5</f>
        <v>37254.6</v>
      </c>
      <c r="G7" s="160">
        <f>+'GASTOS VARIABES'!H5</f>
        <v>42401.4</v>
      </c>
      <c r="H7" s="160">
        <f>+'GASTOS VARIABES'!I5</f>
        <v>43519.8</v>
      </c>
      <c r="I7" s="160">
        <f>+'GASTOS VARIABES'!J5</f>
        <v>46093.200000000004</v>
      </c>
      <c r="J7" s="160">
        <f>+'GASTOS VARIABES'!K5</f>
        <v>21759.9</v>
      </c>
      <c r="K7" s="160">
        <f>+'GASTOS VARIABES'!L5</f>
        <v>41673.9</v>
      </c>
      <c r="L7" s="160">
        <f>+'GASTOS VARIABES'!M5</f>
        <v>44247.3</v>
      </c>
      <c r="M7" s="160">
        <f>+'GASTOS VARIABES'!N5</f>
        <v>41673.9</v>
      </c>
      <c r="N7" s="160">
        <f>+'GASTOS VARIABES'!O5</f>
        <v>28025.100000000002</v>
      </c>
      <c r="O7" s="160">
        <f>SUM(C7:N7)</f>
        <v>446219.10000000003</v>
      </c>
      <c r="P7" s="161">
        <f>+O7/$O$5</f>
        <v>0.28938444881334435</v>
      </c>
    </row>
    <row r="8" spans="2:16" x14ac:dyDescent="0.35">
      <c r="P8" s="144"/>
    </row>
    <row r="9" spans="2:16" x14ac:dyDescent="0.35">
      <c r="B9" s="141" t="s">
        <v>194</v>
      </c>
      <c r="C9" s="142">
        <f t="shared" ref="C9:O9" si="1">+C10+C16</f>
        <v>-99333.257000000012</v>
      </c>
      <c r="D9" s="142">
        <f t="shared" si="1"/>
        <v>-120704.37</v>
      </c>
      <c r="E9" s="142">
        <f t="shared" si="1"/>
        <v>-120254.37</v>
      </c>
      <c r="F9" s="142">
        <f t="shared" si="1"/>
        <v>-117277.00770000002</v>
      </c>
      <c r="G9" s="142">
        <f t="shared" si="1"/>
        <v>-123521.7323</v>
      </c>
      <c r="H9" s="142">
        <f t="shared" si="1"/>
        <v>-126904.71710000001</v>
      </c>
      <c r="I9" s="142">
        <f t="shared" si="1"/>
        <v>-131092.07940000002</v>
      </c>
      <c r="J9" s="142">
        <f t="shared" si="1"/>
        <v>-98675.930550000005</v>
      </c>
      <c r="K9" s="142">
        <f t="shared" si="1"/>
        <v>-122422.04355</v>
      </c>
      <c r="L9" s="142">
        <f t="shared" si="1"/>
        <v>-126314.40585000001</v>
      </c>
      <c r="M9" s="142">
        <f t="shared" si="1"/>
        <v>-122697.04355</v>
      </c>
      <c r="N9" s="142">
        <f t="shared" si="1"/>
        <v>-111503.63995</v>
      </c>
      <c r="O9" s="142">
        <f t="shared" si="1"/>
        <v>-1420700.5969499999</v>
      </c>
      <c r="P9" s="145">
        <f>+O9/$O$5</f>
        <v>-0.92136051365162308</v>
      </c>
    </row>
    <row r="10" spans="2:16" x14ac:dyDescent="0.35">
      <c r="B10" s="22" t="s">
        <v>3</v>
      </c>
      <c r="C10" s="23">
        <f>+C11+C14+C15</f>
        <v>-21938.013000000003</v>
      </c>
      <c r="D10" s="23">
        <f t="shared" ref="D10:N10" si="2">+D11+D14+D15</f>
        <v>-43876.026000000005</v>
      </c>
      <c r="E10" s="23">
        <f t="shared" si="2"/>
        <v>-43876.026000000005</v>
      </c>
      <c r="F10" s="23">
        <f t="shared" si="2"/>
        <v>-40791.47370000001</v>
      </c>
      <c r="G10" s="23">
        <f t="shared" si="2"/>
        <v>-46960.578300000008</v>
      </c>
      <c r="H10" s="23">
        <f t="shared" si="2"/>
        <v>-47818.253100000009</v>
      </c>
      <c r="I10" s="23">
        <f t="shared" si="2"/>
        <v>-50902.805400000005</v>
      </c>
      <c r="J10" s="23">
        <f t="shared" si="2"/>
        <v>-23909.126550000004</v>
      </c>
      <c r="K10" s="23">
        <f t="shared" si="2"/>
        <v>-45847.139550000007</v>
      </c>
      <c r="L10" s="23">
        <f t="shared" si="2"/>
        <v>-48931.691850000003</v>
      </c>
      <c r="M10" s="23">
        <f t="shared" si="2"/>
        <v>-45847.139550000007</v>
      </c>
      <c r="N10" s="23">
        <f t="shared" si="2"/>
        <v>-30935.905949999997</v>
      </c>
      <c r="O10" s="23">
        <f>SUM(C10:N10)</f>
        <v>-491634.17895000003</v>
      </c>
      <c r="P10" s="146">
        <f>+O10/$O$5</f>
        <v>-0.31883728395590161</v>
      </c>
    </row>
    <row r="11" spans="2:16" s="158" customFormat="1" x14ac:dyDescent="0.35">
      <c r="B11" s="155" t="s">
        <v>6</v>
      </c>
      <c r="C11" s="122">
        <f>+C12+C13</f>
        <v>-21421.9755</v>
      </c>
      <c r="D11" s="122">
        <f t="shared" ref="D11:N11" si="3">+D12+D13</f>
        <v>-42843.951000000001</v>
      </c>
      <c r="E11" s="122">
        <f t="shared" si="3"/>
        <v>-42843.951000000001</v>
      </c>
      <c r="F11" s="122">
        <f t="shared" si="3"/>
        <v>-39832.827450000004</v>
      </c>
      <c r="G11" s="122">
        <f t="shared" si="3"/>
        <v>-45855.074550000005</v>
      </c>
      <c r="H11" s="122">
        <f t="shared" si="3"/>
        <v>-46693.883100000006</v>
      </c>
      <c r="I11" s="122">
        <f t="shared" si="3"/>
        <v>-49705.006650000003</v>
      </c>
      <c r="J11" s="122">
        <f t="shared" si="3"/>
        <v>-23346.941550000003</v>
      </c>
      <c r="K11" s="122">
        <f t="shared" si="3"/>
        <v>-44768.917050000004</v>
      </c>
      <c r="L11" s="122">
        <f t="shared" si="3"/>
        <v>-47780.0406</v>
      </c>
      <c r="M11" s="122">
        <f t="shared" si="3"/>
        <v>-44768.917050000004</v>
      </c>
      <c r="N11" s="122">
        <f t="shared" si="3"/>
        <v>-30207.997199999998</v>
      </c>
      <c r="O11" s="156">
        <f>SUM(C11:N11)</f>
        <v>-480069.48269999999</v>
      </c>
      <c r="P11" s="157">
        <f>+O11/$O$5</f>
        <v>-0.31133728395590154</v>
      </c>
    </row>
    <row r="12" spans="2:16" hidden="1" x14ac:dyDescent="0.35">
      <c r="B12" s="39" t="s">
        <v>210</v>
      </c>
      <c r="C12" s="29">
        <f>+'GASTOS VARIABES'!D11</f>
        <v>-13205.4591</v>
      </c>
      <c r="D12" s="29">
        <f>+'GASTOS VARIABES'!E11</f>
        <v>-26410.9182</v>
      </c>
      <c r="E12" s="29">
        <f>+'GASTOS VARIABES'!F11</f>
        <v>-26410.9182</v>
      </c>
      <c r="F12" s="29">
        <f>+'GASTOS VARIABES'!G11</f>
        <v>-24461.579490000004</v>
      </c>
      <c r="G12" s="29">
        <f>+'GASTOS VARIABES'!H11</f>
        <v>-28360.256910000004</v>
      </c>
      <c r="H12" s="29">
        <f>+'GASTOS VARIABES'!I11</f>
        <v>-28737.61362</v>
      </c>
      <c r="I12" s="29">
        <f>+'GASTOS VARIABES'!J11</f>
        <v>-30686.95233</v>
      </c>
      <c r="J12" s="29">
        <f>+'GASTOS VARIABES'!K11</f>
        <v>-14368.80681</v>
      </c>
      <c r="K12" s="29">
        <f>+'GASTOS VARIABES'!L11</f>
        <v>-27574.265910000002</v>
      </c>
      <c r="L12" s="29">
        <f>+'GASTOS VARIABES'!M11</f>
        <v>-29523.604619999998</v>
      </c>
      <c r="M12" s="29">
        <f>+'GASTOS VARIABES'!N11</f>
        <v>-27574.265910000002</v>
      </c>
      <c r="N12" s="29">
        <f>+'GASTOS VARIABES'!O11</f>
        <v>-18644.840939999998</v>
      </c>
      <c r="O12" s="29">
        <f>SUM(C12:N12)</f>
        <v>-295959.48204000003</v>
      </c>
      <c r="P12" s="154">
        <f>+O12/O6</f>
        <v>-0.27010000000000006</v>
      </c>
    </row>
    <row r="13" spans="2:16" hidden="1" x14ac:dyDescent="0.35">
      <c r="B13" s="39" t="s">
        <v>211</v>
      </c>
      <c r="C13" s="29">
        <f>+'GASTOS VARIABES'!D12</f>
        <v>-8216.5164000000004</v>
      </c>
      <c r="D13" s="29">
        <f>+'GASTOS VARIABES'!E12</f>
        <v>-16433.032800000001</v>
      </c>
      <c r="E13" s="29">
        <f>+'GASTOS VARIABES'!F12</f>
        <v>-16433.032800000001</v>
      </c>
      <c r="F13" s="29">
        <f>+'GASTOS VARIABES'!G12</f>
        <v>-15371.247960000001</v>
      </c>
      <c r="G13" s="29">
        <f>+'GASTOS VARIABES'!H12</f>
        <v>-17494.817640000001</v>
      </c>
      <c r="H13" s="29">
        <f>+'GASTOS VARIABES'!I12</f>
        <v>-17956.269480000003</v>
      </c>
      <c r="I13" s="29">
        <f>+'GASTOS VARIABES'!J12</f>
        <v>-19018.054320000003</v>
      </c>
      <c r="J13" s="29">
        <f>+'GASTOS VARIABES'!K12</f>
        <v>-8978.1347400000013</v>
      </c>
      <c r="K13" s="29">
        <f>+'GASTOS VARIABES'!L12</f>
        <v>-17194.651140000002</v>
      </c>
      <c r="L13" s="29">
        <f>+'GASTOS VARIABES'!M12</f>
        <v>-18256.435980000002</v>
      </c>
      <c r="M13" s="29">
        <f>+'GASTOS VARIABES'!N12</f>
        <v>-17194.651140000002</v>
      </c>
      <c r="N13" s="29">
        <f>+'GASTOS VARIABES'!O12</f>
        <v>-11563.156260000002</v>
      </c>
      <c r="O13" s="29">
        <f t="shared" ref="O13:O15" si="4">SUM(C13:N13)</f>
        <v>-184110.00066000002</v>
      </c>
      <c r="P13" s="154">
        <f>+O13/O7</f>
        <v>-0.41260000000000002</v>
      </c>
    </row>
    <row r="14" spans="2:16" x14ac:dyDescent="0.35">
      <c r="B14" s="39" t="s">
        <v>4</v>
      </c>
      <c r="C14" s="29">
        <f>+'GASTOS VARIABES'!D13</f>
        <v>-344.02500000000003</v>
      </c>
      <c r="D14" s="29">
        <f>+'GASTOS VARIABES'!E13</f>
        <v>-688.05000000000007</v>
      </c>
      <c r="E14" s="29">
        <f>+'GASTOS VARIABES'!F13</f>
        <v>-688.05000000000007</v>
      </c>
      <c r="F14" s="29">
        <f>+'GASTOS VARIABES'!G13</f>
        <v>-639.09749999999997</v>
      </c>
      <c r="G14" s="29">
        <f>+'GASTOS VARIABES'!H13</f>
        <v>-737.00250000000005</v>
      </c>
      <c r="H14" s="29">
        <f>+'GASTOS VARIABES'!I13</f>
        <v>-749.58</v>
      </c>
      <c r="I14" s="29">
        <f>+'GASTOS VARIABES'!J13</f>
        <v>-798.53250000000003</v>
      </c>
      <c r="J14" s="29">
        <f>+'GASTOS VARIABES'!K13</f>
        <v>-374.79</v>
      </c>
      <c r="K14" s="29">
        <f>+'GASTOS VARIABES'!L13</f>
        <v>-718.81500000000005</v>
      </c>
      <c r="L14" s="29">
        <f>+'GASTOS VARIABES'!M13</f>
        <v>-767.76750000000004</v>
      </c>
      <c r="M14" s="29">
        <f>+'GASTOS VARIABES'!N13</f>
        <v>-718.81500000000005</v>
      </c>
      <c r="N14" s="29">
        <f>+'GASTOS VARIABES'!O13</f>
        <v>-485.27250000000004</v>
      </c>
      <c r="O14" s="29">
        <f t="shared" si="4"/>
        <v>-7709.7974999999997</v>
      </c>
      <c r="P14" s="154">
        <f t="shared" ref="P14:P41" si="5">+O14/$O$5</f>
        <v>-5.0000000000000001E-3</v>
      </c>
    </row>
    <row r="15" spans="2:16" x14ac:dyDescent="0.35">
      <c r="B15" s="39" t="s">
        <v>5</v>
      </c>
      <c r="C15" s="29">
        <f>+'GASTOS VARIABES'!D14</f>
        <v>-172.01250000000002</v>
      </c>
      <c r="D15" s="29">
        <f>+'GASTOS VARIABES'!E14</f>
        <v>-344.02500000000003</v>
      </c>
      <c r="E15" s="29">
        <f>+'GASTOS VARIABES'!F14</f>
        <v>-344.02500000000003</v>
      </c>
      <c r="F15" s="29">
        <f>+'GASTOS VARIABES'!G14</f>
        <v>-319.54874999999998</v>
      </c>
      <c r="G15" s="29">
        <f>+'GASTOS VARIABES'!H14</f>
        <v>-368.50125000000003</v>
      </c>
      <c r="H15" s="29">
        <f>+'GASTOS VARIABES'!I14</f>
        <v>-374.79</v>
      </c>
      <c r="I15" s="29">
        <f>+'GASTOS VARIABES'!J14</f>
        <v>-399.26625000000001</v>
      </c>
      <c r="J15" s="29">
        <f>+'GASTOS VARIABES'!K14</f>
        <v>-187.39500000000001</v>
      </c>
      <c r="K15" s="29">
        <f>+'GASTOS VARIABES'!L14</f>
        <v>-359.40750000000003</v>
      </c>
      <c r="L15" s="29">
        <f>+'GASTOS VARIABES'!M14</f>
        <v>-383.88375000000002</v>
      </c>
      <c r="M15" s="29">
        <f>+'GASTOS VARIABES'!N14</f>
        <v>-359.40750000000003</v>
      </c>
      <c r="N15" s="29">
        <f>+'GASTOS VARIABES'!O14</f>
        <v>-242.63625000000002</v>
      </c>
      <c r="O15" s="29">
        <f t="shared" si="4"/>
        <v>-3854.8987499999998</v>
      </c>
      <c r="P15" s="154">
        <f t="shared" si="5"/>
        <v>-2.5000000000000001E-3</v>
      </c>
    </row>
    <row r="16" spans="2:16" x14ac:dyDescent="0.35">
      <c r="B16" s="22" t="s">
        <v>10</v>
      </c>
      <c r="C16" s="23">
        <f t="shared" ref="C16:N16" si="6">+C17+C26</f>
        <v>-77395.244000000006</v>
      </c>
      <c r="D16" s="23">
        <f t="shared" si="6"/>
        <v>-76828.343999999997</v>
      </c>
      <c r="E16" s="23">
        <f t="shared" si="6"/>
        <v>-76378.343999999997</v>
      </c>
      <c r="F16" s="23">
        <f t="shared" si="6"/>
        <v>-76485.534</v>
      </c>
      <c r="G16" s="23">
        <f t="shared" si="6"/>
        <v>-76561.153999999995</v>
      </c>
      <c r="H16" s="23">
        <f t="shared" si="6"/>
        <v>-79086.464000000007</v>
      </c>
      <c r="I16" s="23">
        <f t="shared" si="6"/>
        <v>-80189.274000000005</v>
      </c>
      <c r="J16" s="23">
        <f t="shared" si="6"/>
        <v>-74766.804000000004</v>
      </c>
      <c r="K16" s="23">
        <f t="shared" si="6"/>
        <v>-76574.903999999995</v>
      </c>
      <c r="L16" s="23">
        <f t="shared" si="6"/>
        <v>-77382.714000000007</v>
      </c>
      <c r="M16" s="23">
        <f t="shared" si="6"/>
        <v>-76849.903999999995</v>
      </c>
      <c r="N16" s="23">
        <f t="shared" si="6"/>
        <v>-80567.733999999997</v>
      </c>
      <c r="O16" s="23">
        <f>SUM(C16:N16)</f>
        <v>-929066.41799999983</v>
      </c>
      <c r="P16" s="146">
        <f t="shared" si="5"/>
        <v>-0.60252322969572147</v>
      </c>
    </row>
    <row r="17" spans="2:16" s="158" customFormat="1" x14ac:dyDescent="0.35">
      <c r="B17" s="155" t="s">
        <v>11</v>
      </c>
      <c r="C17" s="122">
        <f t="shared" ref="C17:N17" si="7">SUM(C18:C25)</f>
        <v>-54679.144</v>
      </c>
      <c r="D17" s="122">
        <f t="shared" si="7"/>
        <v>-55561.144</v>
      </c>
      <c r="E17" s="122">
        <f t="shared" si="7"/>
        <v>-55561.144</v>
      </c>
      <c r="F17" s="122">
        <f t="shared" si="7"/>
        <v>-55414.144</v>
      </c>
      <c r="G17" s="122">
        <f t="shared" si="7"/>
        <v>-55708.144</v>
      </c>
      <c r="H17" s="122">
        <f t="shared" si="7"/>
        <v>-55708.144</v>
      </c>
      <c r="I17" s="122">
        <f t="shared" si="7"/>
        <v>-55855.144</v>
      </c>
      <c r="J17" s="122">
        <f t="shared" si="7"/>
        <v>-54752.644</v>
      </c>
      <c r="K17" s="122">
        <f t="shared" si="7"/>
        <v>-55634.644</v>
      </c>
      <c r="L17" s="122">
        <f t="shared" si="7"/>
        <v>-55781.644</v>
      </c>
      <c r="M17" s="122">
        <f t="shared" si="7"/>
        <v>-55634.644</v>
      </c>
      <c r="N17" s="122">
        <f t="shared" si="7"/>
        <v>-55046.644</v>
      </c>
      <c r="O17" s="156">
        <f>SUM(C17:N17)</f>
        <v>-665337.22799999977</v>
      </c>
      <c r="P17" s="157">
        <f t="shared" si="5"/>
        <v>-0.43148813441598161</v>
      </c>
    </row>
    <row r="18" spans="2:16" s="158" customFormat="1" hidden="1" x14ac:dyDescent="0.35">
      <c r="B18" s="155" t="s">
        <v>12</v>
      </c>
      <c r="C18" s="122">
        <f>-PERSONAL!B5</f>
        <v>-22884.26</v>
      </c>
      <c r="D18" s="122">
        <f>-PERSONAL!C5</f>
        <v>-22884.26</v>
      </c>
      <c r="E18" s="122">
        <f>-PERSONAL!D5</f>
        <v>-22884.26</v>
      </c>
      <c r="F18" s="122">
        <f>-PERSONAL!E5</f>
        <v>-22884.26</v>
      </c>
      <c r="G18" s="122">
        <f>-PERSONAL!F5</f>
        <v>-22884.26</v>
      </c>
      <c r="H18" s="122">
        <f>-PERSONAL!G5</f>
        <v>-22884.26</v>
      </c>
      <c r="I18" s="122">
        <f>-PERSONAL!H5</f>
        <v>-22884.26</v>
      </c>
      <c r="J18" s="122">
        <f>-PERSONAL!I5</f>
        <v>-22884.26</v>
      </c>
      <c r="K18" s="122">
        <f>-PERSONAL!J5</f>
        <v>-22884.26</v>
      </c>
      <c r="L18" s="122">
        <f>-PERSONAL!K5</f>
        <v>-22884.26</v>
      </c>
      <c r="M18" s="122">
        <f>-PERSONAL!L5</f>
        <v>-22884.26</v>
      </c>
      <c r="N18" s="122">
        <f>-PERSONAL!M5</f>
        <v>-22884.26</v>
      </c>
      <c r="O18" s="122">
        <f>SUM(C18:N18)</f>
        <v>-274611.12000000005</v>
      </c>
      <c r="P18" s="157">
        <f t="shared" si="5"/>
        <v>-0.1780923039807466</v>
      </c>
    </row>
    <row r="19" spans="2:16" s="158" customFormat="1" hidden="1" x14ac:dyDescent="0.35">
      <c r="B19" s="155" t="s">
        <v>13</v>
      </c>
      <c r="C19" s="122">
        <f>-PERSONAL!B16</f>
        <v>-19920.989999999998</v>
      </c>
      <c r="D19" s="122">
        <f>-PERSONAL!C16</f>
        <v>-19920.989999999998</v>
      </c>
      <c r="E19" s="122">
        <f>-PERSONAL!D16</f>
        <v>-19920.989999999998</v>
      </c>
      <c r="F19" s="122">
        <f>-PERSONAL!E16</f>
        <v>-19920.989999999998</v>
      </c>
      <c r="G19" s="122">
        <f>-PERSONAL!F16</f>
        <v>-19920.989999999998</v>
      </c>
      <c r="H19" s="122">
        <f>-PERSONAL!G16</f>
        <v>-19920.989999999998</v>
      </c>
      <c r="I19" s="122">
        <f>-PERSONAL!H16</f>
        <v>-19920.989999999998</v>
      </c>
      <c r="J19" s="122">
        <f>-PERSONAL!I16</f>
        <v>-19920.989999999998</v>
      </c>
      <c r="K19" s="122">
        <f>-PERSONAL!J16</f>
        <v>-19920.989999999998</v>
      </c>
      <c r="L19" s="122">
        <f>-PERSONAL!K16</f>
        <v>-19920.989999999998</v>
      </c>
      <c r="M19" s="122">
        <f>-PERSONAL!L16</f>
        <v>-19920.989999999998</v>
      </c>
      <c r="N19" s="122">
        <f>-PERSONAL!M16</f>
        <v>-19920.989999999998</v>
      </c>
      <c r="O19" s="122">
        <f t="shared" ref="O19:O25" si="8">SUM(C19:N19)</f>
        <v>-239051.87999999992</v>
      </c>
      <c r="P19" s="157">
        <f t="shared" si="5"/>
        <v>-0.15503123136502608</v>
      </c>
    </row>
    <row r="20" spans="2:16" s="158" customFormat="1" hidden="1" x14ac:dyDescent="0.35">
      <c r="B20" s="155" t="s">
        <v>15</v>
      </c>
      <c r="C20" s="122">
        <f>-PERSONAL!B26</f>
        <v>-2258.09</v>
      </c>
      <c r="D20" s="122">
        <f>-PERSONAL!C26</f>
        <v>-2258.09</v>
      </c>
      <c r="E20" s="122">
        <f>-PERSONAL!D26</f>
        <v>-2258.09</v>
      </c>
      <c r="F20" s="122">
        <f>-PERSONAL!E26</f>
        <v>-2258.09</v>
      </c>
      <c r="G20" s="122">
        <f>-PERSONAL!F26</f>
        <v>-2258.09</v>
      </c>
      <c r="H20" s="122">
        <f>-PERSONAL!G26</f>
        <v>-2258.09</v>
      </c>
      <c r="I20" s="122">
        <f>-PERSONAL!H26</f>
        <v>-2258.09</v>
      </c>
      <c r="J20" s="122">
        <f>-PERSONAL!I26</f>
        <v>-2258.09</v>
      </c>
      <c r="K20" s="122">
        <f>-PERSONAL!J26</f>
        <v>-2258.09</v>
      </c>
      <c r="L20" s="122">
        <f>-PERSONAL!K26</f>
        <v>-2258.09</v>
      </c>
      <c r="M20" s="122">
        <f>-PERSONAL!L26</f>
        <v>-2258.09</v>
      </c>
      <c r="N20" s="122">
        <f>-PERSONAL!M26</f>
        <v>-2258.09</v>
      </c>
      <c r="O20" s="122">
        <f>SUM(C20:N20)</f>
        <v>-27097.08</v>
      </c>
      <c r="P20" s="157">
        <f>+O20/$O$5</f>
        <v>-1.7573146376412611E-2</v>
      </c>
    </row>
    <row r="21" spans="2:16" s="158" customFormat="1" hidden="1" x14ac:dyDescent="0.35">
      <c r="B21" s="155" t="s">
        <v>205</v>
      </c>
      <c r="C21" s="122">
        <f>-PERSONAL!B29</f>
        <v>-2529.9299999999998</v>
      </c>
      <c r="D21" s="122">
        <f>-PERSONAL!C29</f>
        <v>-2529.9299999999998</v>
      </c>
      <c r="E21" s="122">
        <f>-PERSONAL!D29</f>
        <v>-2529.9299999999998</v>
      </c>
      <c r="F21" s="122">
        <f>-PERSONAL!E29</f>
        <v>-2529.9299999999998</v>
      </c>
      <c r="G21" s="122">
        <f>-PERSONAL!F29</f>
        <v>-2529.9299999999998</v>
      </c>
      <c r="H21" s="122">
        <f>-PERSONAL!G29</f>
        <v>-2529.9299999999998</v>
      </c>
      <c r="I21" s="122">
        <f>-PERSONAL!H29</f>
        <v>-2529.9299999999998</v>
      </c>
      <c r="J21" s="122">
        <f>-PERSONAL!I29</f>
        <v>-2529.9299999999998</v>
      </c>
      <c r="K21" s="122">
        <f>-PERSONAL!J29</f>
        <v>-2529.9299999999998</v>
      </c>
      <c r="L21" s="122">
        <f>-PERSONAL!K29</f>
        <v>-2529.9299999999998</v>
      </c>
      <c r="M21" s="122">
        <f>-PERSONAL!L29</f>
        <v>-2529.9299999999998</v>
      </c>
      <c r="N21" s="122">
        <f>-PERSONAL!M29</f>
        <v>-2529.9299999999998</v>
      </c>
      <c r="O21" s="122">
        <f>SUM(C21:N21)</f>
        <v>-30359.16</v>
      </c>
      <c r="P21" s="157">
        <f>+O21/$O$5</f>
        <v>-1.9688688321580432E-2</v>
      </c>
    </row>
    <row r="22" spans="2:16" s="158" customFormat="1" hidden="1" x14ac:dyDescent="0.35">
      <c r="B22" s="155" t="s">
        <v>16</v>
      </c>
      <c r="C22" s="122">
        <f>-PERSONAL!B29</f>
        <v>-2529.9299999999998</v>
      </c>
      <c r="D22" s="122">
        <f>-PERSONAL!C29</f>
        <v>-2529.9299999999998</v>
      </c>
      <c r="E22" s="122">
        <f>-PERSONAL!D29</f>
        <v>-2529.9299999999998</v>
      </c>
      <c r="F22" s="122">
        <f>-PERSONAL!E29</f>
        <v>-2529.9299999999998</v>
      </c>
      <c r="G22" s="122">
        <f>-PERSONAL!F29</f>
        <v>-2529.9299999999998</v>
      </c>
      <c r="H22" s="122">
        <f>-PERSONAL!G29</f>
        <v>-2529.9299999999998</v>
      </c>
      <c r="I22" s="122">
        <f>-PERSONAL!H29</f>
        <v>-2529.9299999999998</v>
      </c>
      <c r="J22" s="122">
        <f>-PERSONAL!I29</f>
        <v>-2529.9299999999998</v>
      </c>
      <c r="K22" s="122">
        <f>-PERSONAL!J29</f>
        <v>-2529.9299999999998</v>
      </c>
      <c r="L22" s="122">
        <f>-PERSONAL!K29</f>
        <v>-2529.9299999999998</v>
      </c>
      <c r="M22" s="122">
        <f>-PERSONAL!L29</f>
        <v>-2529.9299999999998</v>
      </c>
      <c r="N22" s="122">
        <f>-PERSONAL!M29</f>
        <v>-2529.9299999999998</v>
      </c>
      <c r="O22" s="122">
        <f>SUM(C22:N22)</f>
        <v>-30359.16</v>
      </c>
      <c r="P22" s="157">
        <f>+O22/$O$5</f>
        <v>-1.9688688321580432E-2</v>
      </c>
    </row>
    <row r="23" spans="2:16" s="158" customFormat="1" hidden="1" x14ac:dyDescent="0.35">
      <c r="B23" s="155" t="s">
        <v>14</v>
      </c>
      <c r="C23" s="122">
        <f>-PERSONAL!B35</f>
        <v>-2023.944</v>
      </c>
      <c r="D23" s="122">
        <f>-PERSONAL!C35</f>
        <v>-2023.944</v>
      </c>
      <c r="E23" s="122">
        <f>-PERSONAL!D35</f>
        <v>-2023.944</v>
      </c>
      <c r="F23" s="122">
        <f>-PERSONAL!E35</f>
        <v>-2023.944</v>
      </c>
      <c r="G23" s="122">
        <f>-PERSONAL!F35</f>
        <v>-2023.944</v>
      </c>
      <c r="H23" s="122">
        <f>-PERSONAL!G35</f>
        <v>-2023.944</v>
      </c>
      <c r="I23" s="122">
        <f>-PERSONAL!H35</f>
        <v>-2023.944</v>
      </c>
      <c r="J23" s="122">
        <f>-PERSONAL!I35</f>
        <v>-2023.944</v>
      </c>
      <c r="K23" s="122">
        <f>-PERSONAL!J35</f>
        <v>-2023.944</v>
      </c>
      <c r="L23" s="122">
        <f>-PERSONAL!K35</f>
        <v>-2023.944</v>
      </c>
      <c r="M23" s="122">
        <f>-PERSONAL!L35</f>
        <v>-2023.944</v>
      </c>
      <c r="N23" s="122">
        <f>-PERSONAL!M35</f>
        <v>-2023.944</v>
      </c>
      <c r="O23" s="122">
        <f>SUM(C23:N23)</f>
        <v>-24287.327999999998</v>
      </c>
      <c r="P23" s="157">
        <f>+O23/$O$5</f>
        <v>-1.5750950657264343E-2</v>
      </c>
    </row>
    <row r="24" spans="2:16" s="158" customFormat="1" hidden="1" x14ac:dyDescent="0.35">
      <c r="B24" s="155" t="s">
        <v>17</v>
      </c>
      <c r="C24" s="122">
        <f>-PERSONAL!B38</f>
        <v>-1350</v>
      </c>
      <c r="D24" s="122">
        <f>-PERSONAL!C38</f>
        <v>-1350</v>
      </c>
      <c r="E24" s="122">
        <f>-PERSONAL!D38</f>
        <v>-1350</v>
      </c>
      <c r="F24" s="122">
        <f>-PERSONAL!E38</f>
        <v>-1350</v>
      </c>
      <c r="G24" s="122">
        <f>-PERSONAL!F38</f>
        <v>-1350</v>
      </c>
      <c r="H24" s="122">
        <f>-PERSONAL!G38</f>
        <v>-1350</v>
      </c>
      <c r="I24" s="122">
        <f>-PERSONAL!H38</f>
        <v>-1350</v>
      </c>
      <c r="J24" s="122">
        <f>-PERSONAL!I38</f>
        <v>-1350</v>
      </c>
      <c r="K24" s="122">
        <f>-PERSONAL!J38</f>
        <v>-1350</v>
      </c>
      <c r="L24" s="122">
        <f>-PERSONAL!K38</f>
        <v>-1350</v>
      </c>
      <c r="M24" s="122">
        <f>-PERSONAL!L38</f>
        <v>-1350</v>
      </c>
      <c r="N24" s="122">
        <f>-PERSONAL!M38</f>
        <v>-1350</v>
      </c>
      <c r="O24" s="122">
        <f t="shared" si="8"/>
        <v>-16200</v>
      </c>
      <c r="P24" s="157">
        <f t="shared" si="5"/>
        <v>-1.0506112514628303E-2</v>
      </c>
    </row>
    <row r="25" spans="2:16" s="158" customFormat="1" hidden="1" x14ac:dyDescent="0.35">
      <c r="B25" s="155" t="s">
        <v>26</v>
      </c>
      <c r="C25" s="122">
        <f>-PERSONAL!B43</f>
        <v>-1182</v>
      </c>
      <c r="D25" s="122">
        <f>-PERSONAL!C43</f>
        <v>-2064</v>
      </c>
      <c r="E25" s="122">
        <f>-PERSONAL!D43</f>
        <v>-2064</v>
      </c>
      <c r="F25" s="122">
        <f>-PERSONAL!E43</f>
        <v>-1917</v>
      </c>
      <c r="G25" s="122">
        <f>-PERSONAL!F43</f>
        <v>-2211</v>
      </c>
      <c r="H25" s="122">
        <f>-PERSONAL!G43</f>
        <v>-2211</v>
      </c>
      <c r="I25" s="122">
        <f>-PERSONAL!H43</f>
        <v>-2358</v>
      </c>
      <c r="J25" s="122">
        <f>-PERSONAL!I43</f>
        <v>-1255.5</v>
      </c>
      <c r="K25" s="122">
        <f>-PERSONAL!J43</f>
        <v>-2137.5</v>
      </c>
      <c r="L25" s="122">
        <f>-PERSONAL!K43</f>
        <v>-2284.5</v>
      </c>
      <c r="M25" s="122">
        <f>-PERSONAL!L43</f>
        <v>-2137.5</v>
      </c>
      <c r="N25" s="122">
        <f>-PERSONAL!M43</f>
        <v>-1549.5</v>
      </c>
      <c r="O25" s="122">
        <f t="shared" si="8"/>
        <v>-23371.5</v>
      </c>
      <c r="P25" s="157">
        <f t="shared" si="5"/>
        <v>-1.5157012878742925E-2</v>
      </c>
    </row>
    <row r="26" spans="2:16" s="158" customFormat="1" x14ac:dyDescent="0.35">
      <c r="B26" s="155" t="s">
        <v>18</v>
      </c>
      <c r="C26" s="122">
        <f>SUM(C27:C41)</f>
        <v>-22716.100000000002</v>
      </c>
      <c r="D26" s="122">
        <f t="shared" ref="D26:N26" si="9">SUM(D27:D41)</f>
        <v>-21267.200000000001</v>
      </c>
      <c r="E26" s="122">
        <f t="shared" si="9"/>
        <v>-20817.2</v>
      </c>
      <c r="F26" s="122">
        <f t="shared" si="9"/>
        <v>-21071.39</v>
      </c>
      <c r="G26" s="122">
        <f t="shared" si="9"/>
        <v>-20853.009999999998</v>
      </c>
      <c r="H26" s="122">
        <f t="shared" si="9"/>
        <v>-23378.320000000003</v>
      </c>
      <c r="I26" s="122">
        <f t="shared" si="9"/>
        <v>-24334.13</v>
      </c>
      <c r="J26" s="122">
        <f t="shared" si="9"/>
        <v>-20014.16</v>
      </c>
      <c r="K26" s="122">
        <f t="shared" si="9"/>
        <v>-20940.259999999995</v>
      </c>
      <c r="L26" s="122">
        <f t="shared" si="9"/>
        <v>-21601.070000000007</v>
      </c>
      <c r="M26" s="122">
        <f t="shared" si="9"/>
        <v>-21215.259999999995</v>
      </c>
      <c r="N26" s="122">
        <f t="shared" si="9"/>
        <v>-25521.089999999997</v>
      </c>
      <c r="O26" s="156">
        <f>SUM(C26:N26)</f>
        <v>-263729.19000000006</v>
      </c>
      <c r="P26" s="157">
        <f t="shared" si="5"/>
        <v>-0.17103509527973987</v>
      </c>
    </row>
    <row r="27" spans="2:16" hidden="1" x14ac:dyDescent="0.35">
      <c r="B27" s="3" t="s">
        <v>19</v>
      </c>
      <c r="C27" s="13">
        <f>-'GASTOS GENERALES'!B13</f>
        <v>-6000</v>
      </c>
      <c r="D27" s="13">
        <f>-'GASTOS GENERALES'!C13</f>
        <v>-6000</v>
      </c>
      <c r="E27" s="13">
        <f>-'GASTOS GENERALES'!D13</f>
        <v>-6000</v>
      </c>
      <c r="F27" s="13">
        <f>-'GASTOS GENERALES'!E13</f>
        <v>-6000</v>
      </c>
      <c r="G27" s="13">
        <f>-'GASTOS GENERALES'!F13</f>
        <v>-6000</v>
      </c>
      <c r="H27" s="13">
        <f>-'GASTOS GENERALES'!G13</f>
        <v>-6000</v>
      </c>
      <c r="I27" s="13">
        <f>-'GASTOS GENERALES'!H13</f>
        <v>-6000</v>
      </c>
      <c r="J27" s="13">
        <f>-'GASTOS GENERALES'!I13</f>
        <v>-6000</v>
      </c>
      <c r="K27" s="13">
        <f>-'GASTOS GENERALES'!J13</f>
        <v>-6000</v>
      </c>
      <c r="L27" s="13">
        <f>-'GASTOS GENERALES'!K13</f>
        <v>-6000</v>
      </c>
      <c r="M27" s="13">
        <f>-'GASTOS GENERALES'!L13</f>
        <v>-6000</v>
      </c>
      <c r="N27" s="13">
        <f>-'GASTOS GENERALES'!M13</f>
        <v>-6000</v>
      </c>
      <c r="O27" s="11">
        <f>SUM(C27:N27)</f>
        <v>-72000</v>
      </c>
      <c r="P27" s="147">
        <f t="shared" si="5"/>
        <v>-4.6693833398348011E-2</v>
      </c>
    </row>
    <row r="28" spans="2:16" hidden="1" x14ac:dyDescent="0.35">
      <c r="B28" s="3" t="s">
        <v>25</v>
      </c>
      <c r="C28" s="13">
        <f>-'GASTOS GENERALES'!B17</f>
        <v>-4065</v>
      </c>
      <c r="D28" s="13">
        <f>-'GASTOS GENERALES'!C17</f>
        <v>-4065</v>
      </c>
      <c r="E28" s="13">
        <f>-'GASTOS GENERALES'!D17</f>
        <v>-4065</v>
      </c>
      <c r="F28" s="13">
        <f>-'GASTOS GENERALES'!E17</f>
        <v>-4065</v>
      </c>
      <c r="G28" s="13">
        <f>-'GASTOS GENERALES'!F17</f>
        <v>-4065</v>
      </c>
      <c r="H28" s="13">
        <f>-'GASTOS GENERALES'!G17</f>
        <v>-4065</v>
      </c>
      <c r="I28" s="13">
        <f>-'GASTOS GENERALES'!H17</f>
        <v>-4065</v>
      </c>
      <c r="J28" s="13">
        <f>-'GASTOS GENERALES'!I17</f>
        <v>-4065</v>
      </c>
      <c r="K28" s="13">
        <f>-'GASTOS GENERALES'!J17</f>
        <v>-4065</v>
      </c>
      <c r="L28" s="13">
        <f>-'GASTOS GENERALES'!K17</f>
        <v>-4065</v>
      </c>
      <c r="M28" s="13">
        <f>-'GASTOS GENERALES'!L17</f>
        <v>-4065</v>
      </c>
      <c r="N28" s="13">
        <f>-'GASTOS GENERALES'!M17</f>
        <v>-4065</v>
      </c>
      <c r="O28" s="11">
        <f t="shared" ref="O28:O41" si="10">SUM(C28:N28)</f>
        <v>-48780</v>
      </c>
      <c r="P28" s="147">
        <f t="shared" si="5"/>
        <v>-3.163507212738078E-2</v>
      </c>
    </row>
    <row r="29" spans="2:16" hidden="1" x14ac:dyDescent="0.35">
      <c r="B29" s="3" t="s">
        <v>20</v>
      </c>
      <c r="C29" s="13">
        <f>-'GASTOS GENERALES'!B26</f>
        <v>-2675</v>
      </c>
      <c r="D29" s="13">
        <f>-'GASTOS GENERALES'!C26</f>
        <v>-3175</v>
      </c>
      <c r="E29" s="13">
        <f>-'GASTOS GENERALES'!D26</f>
        <v>-2675</v>
      </c>
      <c r="F29" s="13">
        <f>-'GASTOS GENERALES'!E26</f>
        <v>-3175</v>
      </c>
      <c r="G29" s="13">
        <f>-'GASTOS GENERALES'!F26</f>
        <v>-2675</v>
      </c>
      <c r="H29" s="13">
        <f>-'GASTOS GENERALES'!G26</f>
        <v>-3175</v>
      </c>
      <c r="I29" s="13">
        <f>-'GASTOS GENERALES'!H26</f>
        <v>-2675</v>
      </c>
      <c r="J29" s="13">
        <f>-'GASTOS GENERALES'!I26</f>
        <v>-3175</v>
      </c>
      <c r="K29" s="13">
        <f>-'GASTOS GENERALES'!J26</f>
        <v>-2675</v>
      </c>
      <c r="L29" s="13">
        <f>-'GASTOS GENERALES'!K26</f>
        <v>-3175</v>
      </c>
      <c r="M29" s="13">
        <f>-'GASTOS GENERALES'!L26</f>
        <v>-2675</v>
      </c>
      <c r="N29" s="13">
        <f>-'GASTOS GENERALES'!M26</f>
        <v>-3175</v>
      </c>
      <c r="O29" s="11">
        <f t="shared" si="10"/>
        <v>-35100</v>
      </c>
      <c r="P29" s="147">
        <f t="shared" si="5"/>
        <v>-2.2763243781694656E-2</v>
      </c>
    </row>
    <row r="30" spans="2:16" hidden="1" x14ac:dyDescent="0.35">
      <c r="B30" s="3" t="s">
        <v>7</v>
      </c>
      <c r="C30" s="13">
        <f>-'GASTOS GENERALES'!B34</f>
        <v>-725</v>
      </c>
      <c r="D30" s="13">
        <f>-'GASTOS GENERALES'!C34</f>
        <v>-725</v>
      </c>
      <c r="E30" s="13">
        <f>-'GASTOS GENERALES'!D34</f>
        <v>-725</v>
      </c>
      <c r="F30" s="13">
        <f>-'GASTOS GENERALES'!E34</f>
        <v>-725</v>
      </c>
      <c r="G30" s="13">
        <f>-'GASTOS GENERALES'!F34</f>
        <v>-725</v>
      </c>
      <c r="H30" s="13">
        <f>-'GASTOS GENERALES'!G34</f>
        <v>-725</v>
      </c>
      <c r="I30" s="13">
        <f>-'GASTOS GENERALES'!H34</f>
        <v>-725</v>
      </c>
      <c r="J30" s="13">
        <f>-'GASTOS GENERALES'!I34</f>
        <v>-725</v>
      </c>
      <c r="K30" s="13">
        <f>-'GASTOS GENERALES'!J34</f>
        <v>-725</v>
      </c>
      <c r="L30" s="13">
        <f>-'GASTOS GENERALES'!K34</f>
        <v>-725</v>
      </c>
      <c r="M30" s="13">
        <f>-'GASTOS GENERALES'!L34</f>
        <v>-725</v>
      </c>
      <c r="N30" s="13">
        <f>-'GASTOS GENERALES'!M34</f>
        <v>-725</v>
      </c>
      <c r="O30" s="11">
        <f t="shared" si="10"/>
        <v>-8700</v>
      </c>
      <c r="P30" s="147">
        <f t="shared" si="5"/>
        <v>-5.6421715356337176E-3</v>
      </c>
    </row>
    <row r="31" spans="2:16" hidden="1" x14ac:dyDescent="0.35">
      <c r="B31" s="3" t="s">
        <v>21</v>
      </c>
      <c r="C31" s="13">
        <f>-'GASTOS GENERALES'!B45</f>
        <v>-2020</v>
      </c>
      <c r="D31" s="13">
        <f>-'GASTOS GENERALES'!C45</f>
        <v>-2020</v>
      </c>
      <c r="E31" s="13">
        <f>-'GASTOS GENERALES'!D45</f>
        <v>-2020</v>
      </c>
      <c r="F31" s="13">
        <f>-'GASTOS GENERALES'!E45</f>
        <v>-2020</v>
      </c>
      <c r="G31" s="13">
        <f>-'GASTOS GENERALES'!F45</f>
        <v>-2020</v>
      </c>
      <c r="H31" s="13">
        <f>-'GASTOS GENERALES'!G45</f>
        <v>-2020</v>
      </c>
      <c r="I31" s="13">
        <f>-'GASTOS GENERALES'!H45</f>
        <v>-2020</v>
      </c>
      <c r="J31" s="13">
        <f>-'GASTOS GENERALES'!I45</f>
        <v>-2020</v>
      </c>
      <c r="K31" s="13">
        <f>-'GASTOS GENERALES'!J45</f>
        <v>-2020</v>
      </c>
      <c r="L31" s="13">
        <f>-'GASTOS GENERALES'!K45</f>
        <v>-2020</v>
      </c>
      <c r="M31" s="13">
        <f>-'GASTOS GENERALES'!L45</f>
        <v>-2020</v>
      </c>
      <c r="N31" s="13">
        <f>-'GASTOS GENERALES'!M45</f>
        <v>-2020</v>
      </c>
      <c r="O31" s="11">
        <f t="shared" si="10"/>
        <v>-24240</v>
      </c>
      <c r="P31" s="147">
        <f t="shared" si="5"/>
        <v>-1.5720257244110497E-2</v>
      </c>
    </row>
    <row r="32" spans="2:16" hidden="1" x14ac:dyDescent="0.35">
      <c r="B32" s="3" t="s">
        <v>23</v>
      </c>
      <c r="C32" s="13">
        <f>-'GASTOS GENERALES'!B52</f>
        <v>-1250</v>
      </c>
      <c r="D32" s="13">
        <f>-'GASTOS GENERALES'!C52</f>
        <v>-1250</v>
      </c>
      <c r="E32" s="13">
        <f>-'GASTOS GENERALES'!D52</f>
        <v>-1250</v>
      </c>
      <c r="F32" s="13">
        <f>-'GASTOS GENERALES'!E52</f>
        <v>-1250</v>
      </c>
      <c r="G32" s="13">
        <f>-'GASTOS GENERALES'!F52</f>
        <v>-1250</v>
      </c>
      <c r="H32" s="13">
        <f>-'GASTOS GENERALES'!G52</f>
        <v>-1250</v>
      </c>
      <c r="I32" s="13">
        <f>-'GASTOS GENERALES'!H52</f>
        <v>-1250</v>
      </c>
      <c r="J32" s="13">
        <f>-'GASTOS GENERALES'!I52</f>
        <v>-1250</v>
      </c>
      <c r="K32" s="13">
        <f>-'GASTOS GENERALES'!J52</f>
        <v>-1250</v>
      </c>
      <c r="L32" s="13">
        <f>-'GASTOS GENERALES'!K52</f>
        <v>-1250</v>
      </c>
      <c r="M32" s="13">
        <f>-'GASTOS GENERALES'!L52</f>
        <v>-1750</v>
      </c>
      <c r="N32" s="13">
        <f>-'GASTOS GENERALES'!M52</f>
        <v>-1750</v>
      </c>
      <c r="O32" s="11">
        <f t="shared" si="10"/>
        <v>-16000</v>
      </c>
      <c r="P32" s="147">
        <f t="shared" si="5"/>
        <v>-1.0376407421855114E-2</v>
      </c>
    </row>
    <row r="33" spans="2:16" hidden="1" x14ac:dyDescent="0.35">
      <c r="B33" s="3" t="s">
        <v>24</v>
      </c>
      <c r="C33" s="13">
        <f>-'GASTOS GENERALES'!B62</f>
        <v>-175</v>
      </c>
      <c r="D33" s="13">
        <f>-'GASTOS GENERALES'!C62</f>
        <v>-175</v>
      </c>
      <c r="E33" s="13">
        <f>-'GASTOS GENERALES'!D62</f>
        <v>-175</v>
      </c>
      <c r="F33" s="13">
        <f>-'GASTOS GENERALES'!E62</f>
        <v>-175</v>
      </c>
      <c r="G33" s="13">
        <f>-'GASTOS GENERALES'!F62</f>
        <v>-175</v>
      </c>
      <c r="H33" s="13">
        <f>-'GASTOS GENERALES'!G62</f>
        <v>-175</v>
      </c>
      <c r="I33" s="13">
        <f>-'GASTOS GENERALES'!H62</f>
        <v>-175</v>
      </c>
      <c r="J33" s="13">
        <f>-'GASTOS GENERALES'!I62</f>
        <v>-175</v>
      </c>
      <c r="K33" s="13">
        <f>-'GASTOS GENERALES'!J62</f>
        <v>-175</v>
      </c>
      <c r="L33" s="13">
        <f>-'GASTOS GENERALES'!K62</f>
        <v>-175</v>
      </c>
      <c r="M33" s="13">
        <f>-'GASTOS GENERALES'!L62</f>
        <v>-175</v>
      </c>
      <c r="N33" s="13">
        <f>-'GASTOS GENERALES'!M62</f>
        <v>-175</v>
      </c>
      <c r="O33" s="11">
        <f t="shared" si="10"/>
        <v>-2100</v>
      </c>
      <c r="P33" s="147">
        <f t="shared" si="5"/>
        <v>-1.3619034741184837E-3</v>
      </c>
    </row>
    <row r="34" spans="2:16" hidden="1" x14ac:dyDescent="0.35">
      <c r="B34" s="3" t="s">
        <v>22</v>
      </c>
      <c r="C34" s="13">
        <f>-'GASTOS GENERALES'!B66</f>
        <v>-704.02500000000009</v>
      </c>
      <c r="D34" s="13">
        <f>-'GASTOS GENERALES'!C66</f>
        <v>-1048.0500000000002</v>
      </c>
      <c r="E34" s="13">
        <f>-'GASTOS GENERALES'!D66</f>
        <v>-1048.0500000000002</v>
      </c>
      <c r="F34" s="13">
        <f>-'GASTOS GENERALES'!E66</f>
        <v>-999.09749999999997</v>
      </c>
      <c r="G34" s="13">
        <f>-'GASTOS GENERALES'!F66</f>
        <v>-1097.0025000000001</v>
      </c>
      <c r="H34" s="13">
        <f>-'GASTOS GENERALES'!G66</f>
        <v>-1109.58</v>
      </c>
      <c r="I34" s="13">
        <f>-'GASTOS GENERALES'!H66</f>
        <v>-1158.5325</v>
      </c>
      <c r="J34" s="13">
        <f>-'GASTOS GENERALES'!I66</f>
        <v>-734.79</v>
      </c>
      <c r="K34" s="13">
        <f>-'GASTOS GENERALES'!J66</f>
        <v>-1078.8150000000001</v>
      </c>
      <c r="L34" s="13">
        <f>-'GASTOS GENERALES'!K66</f>
        <v>-1127.7674999999999</v>
      </c>
      <c r="M34" s="13">
        <f>-'GASTOS GENERALES'!L66</f>
        <v>-1078.8150000000001</v>
      </c>
      <c r="N34" s="13">
        <f>-'GASTOS GENERALES'!M66</f>
        <v>-845.27250000000004</v>
      </c>
      <c r="O34" s="11">
        <f t="shared" si="10"/>
        <v>-12029.797500000001</v>
      </c>
      <c r="P34" s="147">
        <f t="shared" si="5"/>
        <v>-7.8016300039008809E-3</v>
      </c>
    </row>
    <row r="35" spans="2:16" hidden="1" x14ac:dyDescent="0.35">
      <c r="B35" s="3" t="s">
        <v>27</v>
      </c>
      <c r="C35" s="13">
        <f>-'GASTOS GENERALES'!B72</f>
        <v>-230</v>
      </c>
      <c r="D35" s="13">
        <f>-'GASTOS GENERALES'!C72</f>
        <v>-230</v>
      </c>
      <c r="E35" s="13">
        <f>-'GASTOS GENERALES'!D72</f>
        <v>-230</v>
      </c>
      <c r="F35" s="13">
        <f>-'GASTOS GENERALES'!E72</f>
        <v>-230</v>
      </c>
      <c r="G35" s="13">
        <f>-'GASTOS GENERALES'!F72</f>
        <v>-230</v>
      </c>
      <c r="H35" s="13">
        <f>-'GASTOS GENERALES'!G72</f>
        <v>-230</v>
      </c>
      <c r="I35" s="13">
        <f>-'GASTOS GENERALES'!H72</f>
        <v>-230</v>
      </c>
      <c r="J35" s="13">
        <f>-'GASTOS GENERALES'!I72</f>
        <v>-230</v>
      </c>
      <c r="K35" s="13">
        <f>-'GASTOS GENERALES'!J72</f>
        <v>-230</v>
      </c>
      <c r="L35" s="13">
        <f>-'GASTOS GENERALES'!K72</f>
        <v>-230</v>
      </c>
      <c r="M35" s="13">
        <f>-'GASTOS GENERALES'!L72</f>
        <v>-230</v>
      </c>
      <c r="N35" s="13">
        <f>-'GASTOS GENERALES'!M72</f>
        <v>-230</v>
      </c>
      <c r="O35" s="11">
        <f t="shared" si="10"/>
        <v>-2760</v>
      </c>
      <c r="P35" s="147">
        <f t="shared" si="5"/>
        <v>-1.7899302802700072E-3</v>
      </c>
    </row>
    <row r="36" spans="2:16" hidden="1" x14ac:dyDescent="0.35">
      <c r="B36" s="3" t="s">
        <v>28</v>
      </c>
      <c r="C36" s="13">
        <f>-'GASTOS GENERALES'!B76</f>
        <v>-10</v>
      </c>
      <c r="D36" s="13">
        <f>-'GASTOS GENERALES'!C76</f>
        <v>-10</v>
      </c>
      <c r="E36" s="13">
        <f>-'GASTOS GENERALES'!D76</f>
        <v>-75</v>
      </c>
      <c r="F36" s="13">
        <f>-'GASTOS GENERALES'!E76</f>
        <v>-10</v>
      </c>
      <c r="G36" s="13">
        <f>-'GASTOS GENERALES'!F76</f>
        <v>-10</v>
      </c>
      <c r="H36" s="13">
        <f>-'GASTOS GENERALES'!G76</f>
        <v>-75</v>
      </c>
      <c r="I36" s="13">
        <f>-'GASTOS GENERALES'!H76</f>
        <v>-10</v>
      </c>
      <c r="J36" s="13">
        <f>-'GASTOS GENERALES'!I76</f>
        <v>-10</v>
      </c>
      <c r="K36" s="13">
        <f>-'GASTOS GENERALES'!J76</f>
        <v>-75</v>
      </c>
      <c r="L36" s="13">
        <f>-'GASTOS GENERALES'!K76</f>
        <v>-10</v>
      </c>
      <c r="M36" s="13">
        <f>-'GASTOS GENERALES'!L76</f>
        <v>-10</v>
      </c>
      <c r="N36" s="13">
        <f>-'GASTOS GENERALES'!M76</f>
        <v>-75</v>
      </c>
      <c r="O36" s="11">
        <f t="shared" si="10"/>
        <v>-380</v>
      </c>
      <c r="P36" s="147">
        <f t="shared" si="5"/>
        <v>-2.4643967626905897E-4</v>
      </c>
    </row>
    <row r="37" spans="2:16" hidden="1" x14ac:dyDescent="0.35">
      <c r="B37" s="3" t="s">
        <v>29</v>
      </c>
      <c r="C37" s="13">
        <f>-'GASTOS GENERALES'!B80</f>
        <v>-719.245</v>
      </c>
      <c r="D37" s="13">
        <f>-'GASTOS GENERALES'!C80</f>
        <v>-1338.49</v>
      </c>
      <c r="E37" s="13">
        <f>-'GASTOS GENERALES'!D80</f>
        <v>-1338.49</v>
      </c>
      <c r="F37" s="13">
        <f>-'GASTOS GENERALES'!E80</f>
        <v>-1250.3754999999999</v>
      </c>
      <c r="G37" s="13">
        <f>-'GASTOS GENERALES'!F80</f>
        <v>-1426.6044999999999</v>
      </c>
      <c r="H37" s="13">
        <f>-'GASTOS GENERALES'!G80</f>
        <v>-1449.2439999999999</v>
      </c>
      <c r="I37" s="13">
        <f>-'GASTOS GENERALES'!H80</f>
        <v>-1537.3584999999998</v>
      </c>
      <c r="J37" s="13">
        <f>-'GASTOS GENERALES'!I80</f>
        <v>-774.62199999999996</v>
      </c>
      <c r="K37" s="13">
        <f>-'GASTOS GENERALES'!J80</f>
        <v>-1393.867</v>
      </c>
      <c r="L37" s="13">
        <f>-'GASTOS GENERALES'!K80</f>
        <v>-1481.9814999999999</v>
      </c>
      <c r="M37" s="13">
        <f>-'GASTOS GENERALES'!L80</f>
        <v>-1393.867</v>
      </c>
      <c r="N37" s="13">
        <f>-'GASTOS GENERALES'!M80</f>
        <v>-973.49049999999988</v>
      </c>
      <c r="O37" s="11">
        <f t="shared" si="10"/>
        <v>-15077.635499999999</v>
      </c>
      <c r="P37" s="147">
        <f t="shared" si="5"/>
        <v>-9.778230556639133E-3</v>
      </c>
    </row>
    <row r="38" spans="2:16" hidden="1" x14ac:dyDescent="0.35">
      <c r="B38" s="3" t="s">
        <v>30</v>
      </c>
      <c r="C38" s="13">
        <f>-'GASTOS GENERALES'!B85</f>
        <v>-574.02500000000009</v>
      </c>
      <c r="D38" s="13">
        <f>-'GASTOS GENERALES'!C85</f>
        <v>-1093.0500000000002</v>
      </c>
      <c r="E38" s="13">
        <f>-'GASTOS GENERALES'!D85</f>
        <v>-918.05000000000007</v>
      </c>
      <c r="F38" s="13">
        <f>-'GASTOS GENERALES'!E85</f>
        <v>-1044.0974999999999</v>
      </c>
      <c r="G38" s="13">
        <f>-'GASTOS GENERALES'!F85</f>
        <v>-967.00250000000005</v>
      </c>
      <c r="H38" s="13">
        <f>-'GASTOS GENERALES'!G85</f>
        <v>-1154.58</v>
      </c>
      <c r="I38" s="13">
        <f>-'GASTOS GENERALES'!H85</f>
        <v>-1028.5325</v>
      </c>
      <c r="J38" s="13">
        <f>-'GASTOS GENERALES'!I85</f>
        <v>-779.79</v>
      </c>
      <c r="K38" s="13">
        <f>-'GASTOS GENERALES'!J85</f>
        <v>-948.81500000000005</v>
      </c>
      <c r="L38" s="13">
        <f>-'GASTOS GENERALES'!K85</f>
        <v>-1172.7674999999999</v>
      </c>
      <c r="M38" s="13">
        <f>-'GASTOS GENERALES'!L85</f>
        <v>-948.81500000000005</v>
      </c>
      <c r="N38" s="13">
        <f>-'GASTOS GENERALES'!M85</f>
        <v>-890.27250000000004</v>
      </c>
      <c r="O38" s="11">
        <f t="shared" si="10"/>
        <v>-11519.797500000001</v>
      </c>
      <c r="P38" s="147">
        <f t="shared" si="5"/>
        <v>-7.470882017329249E-3</v>
      </c>
    </row>
    <row r="39" spans="2:16" hidden="1" x14ac:dyDescent="0.35">
      <c r="B39" s="3" t="s">
        <v>31</v>
      </c>
      <c r="C39" s="13">
        <f>-'GASTOS GENERALES'!B91</f>
        <v>-3500</v>
      </c>
      <c r="D39" s="13">
        <f>-'GASTOS GENERALES'!C91</f>
        <v>0</v>
      </c>
      <c r="E39" s="13">
        <f>-'GASTOS GENERALES'!D91</f>
        <v>0</v>
      </c>
      <c r="F39" s="13">
        <f>-'GASTOS GENERALES'!E91</f>
        <v>0</v>
      </c>
      <c r="G39" s="13">
        <f>-'GASTOS GENERALES'!F91</f>
        <v>-65</v>
      </c>
      <c r="H39" s="13">
        <f>-'GASTOS GENERALES'!G91</f>
        <v>0</v>
      </c>
      <c r="I39" s="13">
        <f>-'GASTOS GENERALES'!H91</f>
        <v>-3300</v>
      </c>
      <c r="J39" s="13">
        <f>-'GASTOS GENERALES'!I91</f>
        <v>0</v>
      </c>
      <c r="K39" s="13">
        <f>-'GASTOS GENERALES'!J91</f>
        <v>0</v>
      </c>
      <c r="L39" s="13">
        <f>-'GASTOS GENERALES'!K91</f>
        <v>-15</v>
      </c>
      <c r="M39" s="13">
        <f>-'GASTOS GENERALES'!L91</f>
        <v>0</v>
      </c>
      <c r="N39" s="13">
        <f>-'GASTOS GENERALES'!M91</f>
        <v>0</v>
      </c>
      <c r="O39" s="11">
        <f t="shared" si="10"/>
        <v>-6880</v>
      </c>
      <c r="P39" s="147">
        <f t="shared" si="5"/>
        <v>-4.4618551913976987E-3</v>
      </c>
    </row>
    <row r="40" spans="2:16" hidden="1" x14ac:dyDescent="0.35">
      <c r="B40" s="3" t="s">
        <v>32</v>
      </c>
      <c r="C40" s="13">
        <f>-'GASTOS GENERALES'!B94</f>
        <v>0</v>
      </c>
      <c r="D40" s="13">
        <f>-'GASTOS GENERALES'!C94</f>
        <v>0</v>
      </c>
      <c r="E40" s="13">
        <f>-'GASTOS GENERALES'!D94</f>
        <v>-160</v>
      </c>
      <c r="F40" s="13">
        <f>-'GASTOS GENERALES'!E94</f>
        <v>0</v>
      </c>
      <c r="G40" s="13">
        <f>-'GASTOS GENERALES'!F94</f>
        <v>0</v>
      </c>
      <c r="H40" s="13">
        <f>-'GASTOS GENERALES'!G94</f>
        <v>-1800</v>
      </c>
      <c r="I40" s="13">
        <f>-'GASTOS GENERALES'!H94</f>
        <v>0</v>
      </c>
      <c r="J40" s="13">
        <f>-'GASTOS GENERALES'!I94</f>
        <v>0</v>
      </c>
      <c r="K40" s="13">
        <f>-'GASTOS GENERALES'!J94</f>
        <v>-160</v>
      </c>
      <c r="L40" s="13">
        <f>-'GASTOS GENERALES'!K94</f>
        <v>0</v>
      </c>
      <c r="M40" s="13">
        <f>-'GASTOS GENERALES'!L94</f>
        <v>0</v>
      </c>
      <c r="N40" s="13">
        <f>-'GASTOS GENERALES'!M94</f>
        <v>-4500</v>
      </c>
      <c r="O40" s="11">
        <f t="shared" si="10"/>
        <v>-6620</v>
      </c>
      <c r="P40" s="147">
        <f t="shared" si="5"/>
        <v>-4.2932385707925534E-3</v>
      </c>
    </row>
    <row r="41" spans="2:16" hidden="1" x14ac:dyDescent="0.35">
      <c r="B41" s="3" t="s">
        <v>33</v>
      </c>
      <c r="C41" s="13">
        <f>-'GASTOS GENERALES'!B97</f>
        <v>-68.805000000000007</v>
      </c>
      <c r="D41" s="13">
        <f>-'GASTOS GENERALES'!C97</f>
        <v>-137.61000000000001</v>
      </c>
      <c r="E41" s="13">
        <f>-'GASTOS GENERALES'!D97</f>
        <v>-137.61000000000001</v>
      </c>
      <c r="F41" s="13">
        <f>-'GASTOS GENERALES'!E97</f>
        <v>-127.81950000000001</v>
      </c>
      <c r="G41" s="13">
        <f>-'GASTOS GENERALES'!F97</f>
        <v>-147.40049999999999</v>
      </c>
      <c r="H41" s="13">
        <f>-'GASTOS GENERALES'!G97</f>
        <v>-149.916</v>
      </c>
      <c r="I41" s="13">
        <f>-'GASTOS GENERALES'!H97</f>
        <v>-159.70650000000001</v>
      </c>
      <c r="J41" s="13">
        <f>-'GASTOS GENERALES'!I97</f>
        <v>-74.957999999999998</v>
      </c>
      <c r="K41" s="13">
        <f>-'GASTOS GENERALES'!J97</f>
        <v>-143.76300000000001</v>
      </c>
      <c r="L41" s="13">
        <f>-'GASTOS GENERALES'!K97</f>
        <v>-153.55350000000001</v>
      </c>
      <c r="M41" s="13">
        <f>-'GASTOS GENERALES'!L97</f>
        <v>-143.76300000000001</v>
      </c>
      <c r="N41" s="13">
        <f>-'GASTOS GENERALES'!M97</f>
        <v>-97.054500000000004</v>
      </c>
      <c r="O41" s="11">
        <f t="shared" si="10"/>
        <v>-1541.9594999999999</v>
      </c>
      <c r="P41" s="147">
        <f t="shared" si="5"/>
        <v>-1E-3</v>
      </c>
    </row>
    <row r="43" spans="2:16" x14ac:dyDescent="0.35">
      <c r="B43" s="148" t="s">
        <v>197</v>
      </c>
      <c r="C43" s="149">
        <f t="shared" ref="C43:O43" si="11">+C5+C9</f>
        <v>-30528.257000000012</v>
      </c>
      <c r="D43" s="149">
        <f t="shared" si="11"/>
        <v>16905.630000000005</v>
      </c>
      <c r="E43" s="149">
        <f t="shared" si="11"/>
        <v>17355.630000000005</v>
      </c>
      <c r="F43" s="149">
        <f t="shared" si="11"/>
        <v>10542.492299999984</v>
      </c>
      <c r="G43" s="149">
        <f t="shared" si="11"/>
        <v>23878.767699999997</v>
      </c>
      <c r="H43" s="149">
        <f t="shared" si="11"/>
        <v>23011.282899999991</v>
      </c>
      <c r="I43" s="149">
        <f t="shared" si="11"/>
        <v>28614.420599999983</v>
      </c>
      <c r="J43" s="149">
        <f t="shared" si="11"/>
        <v>-23717.930550000005</v>
      </c>
      <c r="K43" s="149">
        <f t="shared" si="11"/>
        <v>21340.956449999998</v>
      </c>
      <c r="L43" s="149">
        <f t="shared" si="11"/>
        <v>27239.09414999999</v>
      </c>
      <c r="M43" s="149">
        <f t="shared" si="11"/>
        <v>21065.956449999998</v>
      </c>
      <c r="N43" s="149">
        <f t="shared" si="11"/>
        <v>-14449.139949999997</v>
      </c>
      <c r="O43" s="149">
        <f t="shared" si="11"/>
        <v>121258.90305000008</v>
      </c>
      <c r="P43" s="150">
        <f>+O43/$O$5</f>
        <v>7.8639486348376905E-2</v>
      </c>
    </row>
  </sheetData>
  <phoneticPr fontId="5" type="noConversion"/>
  <pageMargins left="0.31496062992125984" right="0.31496062992125984" top="0.74803149606299213" bottom="0.74803149606299213" header="0.31496062992125984" footer="0.31496062992125984"/>
  <pageSetup paperSize="155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Inicio</vt:lpstr>
      <vt:lpstr>2021 Calendario Restaurante</vt:lpstr>
      <vt:lpstr>CALENDARIO</vt:lpstr>
      <vt:lpstr>CONTROL PRODUCCION</vt:lpstr>
      <vt:lpstr>INGRESOS</vt:lpstr>
      <vt:lpstr>GASTOS VARIABES</vt:lpstr>
      <vt:lpstr>PERSONAL</vt:lpstr>
      <vt:lpstr>GASTOS GENERALES</vt:lpstr>
      <vt:lpstr>RDO EXPLOTACION</vt:lpstr>
      <vt:lpstr>R.FINANCIEROS</vt:lpstr>
      <vt:lpstr>IS</vt:lpstr>
      <vt:lpstr>APLICACIONES DE CAJA</vt:lpstr>
      <vt:lpstr>Presupuesto Ahorro</vt:lpstr>
      <vt:lpstr>'2021 Calendario Restaurante'!Área_de_impresión</vt:lpstr>
      <vt:lpstr>R.FINANCIEROS!Área_de_impresión</vt:lpstr>
      <vt:lpstr>R.FINANCIEROS!Títulos_a_imprimir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</dc:creator>
  <cp:lastModifiedBy>Silvia</cp:lastModifiedBy>
  <cp:lastPrinted>2020-06-25T10:19:01Z</cp:lastPrinted>
  <dcterms:created xsi:type="dcterms:W3CDTF">2020-06-01T09:56:31Z</dcterms:created>
  <dcterms:modified xsi:type="dcterms:W3CDTF">2020-06-25T16:18:56Z</dcterms:modified>
</cp:coreProperties>
</file>